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hidePivotFieldList="1"/>
  <mc:AlternateContent xmlns:mc="http://schemas.openxmlformats.org/markup-compatibility/2006">
    <mc:Choice Requires="x15">
      <x15ac:absPath xmlns:x15ac="http://schemas.microsoft.com/office/spreadsheetml/2010/11/ac" url="D:\Claudia\2019\2021-2027\apeluri\2023\actualizari calendar\10. octombrie 2023\trim IV\"/>
    </mc:Choice>
  </mc:AlternateContent>
  <xr:revisionPtr revIDLastSave="0" documentId="13_ncr:1_{BAE7B201-64D5-4AF0-A775-6EBD3FDB2E43}" xr6:coauthVersionLast="47" xr6:coauthVersionMax="47" xr10:uidLastSave="{00000000-0000-0000-0000-000000000000}"/>
  <bookViews>
    <workbookView xWindow="-120" yWindow="-120" windowWidth="29040" windowHeight="15840" xr2:uid="{00000000-000D-0000-FFFF-FFFF00000000}"/>
  </bookViews>
  <sheets>
    <sheet name="Apeluri PC trim IV 2023" sheetId="16" r:id="rId1"/>
    <sheet name="Centralizator 2023" sheetId="5" state="hidden" r:id="rId2"/>
    <sheet name="Sheet1Pivot chart 0" sheetId="11" state="hidden" r:id="rId3"/>
    <sheet name="Sheet9" sheetId="10" state="hidden" r:id="rId4"/>
  </sheets>
  <definedNames>
    <definedName name="_xlnm._FilterDatabase" localSheetId="0" hidden="1">'Apeluri PC trim IV 2023'!$B$6:$Q$187</definedName>
    <definedName name="_xlnm.Print_Area" localSheetId="0">'Apeluri PC trim IV 2023'!$B$1:$Q$186</definedName>
    <definedName name="_xlnm.Print_Titles" localSheetId="0">'Apeluri PC trim IV 2023'!$6:$6</definedName>
  </definedNames>
  <calcPr calcId="191029"/>
  <pivotCaches>
    <pivotCache cacheId="31" r:id="rId5"/>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16" i="16" l="1"/>
  <c r="B117" i="16"/>
  <c r="B118" i="16"/>
  <c r="B119" i="16" s="1"/>
  <c r="K150" i="16" l="1"/>
  <c r="J150" i="16"/>
  <c r="K175" i="16" l="1"/>
  <c r="J172" i="16"/>
  <c r="K172" i="16" s="1"/>
  <c r="K153" i="16" l="1"/>
  <c r="J153" i="16"/>
  <c r="B127" i="16" l="1"/>
  <c r="B128" i="16" s="1"/>
  <c r="K81" i="16" l="1"/>
  <c r="J81" i="16"/>
  <c r="B29" i="16" l="1"/>
  <c r="B30" i="16" s="1"/>
  <c r="B31" i="16" s="1"/>
  <c r="B32" i="16" s="1"/>
  <c r="B33" i="16" s="1"/>
  <c r="B34" i="16" s="1"/>
  <c r="B35" i="16" s="1"/>
  <c r="B36" i="16" s="1"/>
  <c r="B37" i="16" s="1"/>
  <c r="B38" i="16" s="1"/>
  <c r="B39" i="16" s="1"/>
  <c r="B40" i="16" s="1"/>
  <c r="B41" i="16" s="1"/>
  <c r="B12" i="16" l="1"/>
  <c r="K10" i="16"/>
  <c r="K9" i="16"/>
  <c r="K8" i="16"/>
  <c r="J56" i="16" l="1"/>
  <c r="K56" i="16" l="1"/>
  <c r="B109" i="16" l="1"/>
  <c r="B110" i="16" s="1"/>
  <c r="B111" i="16" s="1"/>
  <c r="B112" i="16" s="1"/>
  <c r="B113" i="16" s="1"/>
  <c r="B114" i="16" s="1"/>
  <c r="B115" i="16" s="1"/>
  <c r="J13" i="16" l="1"/>
  <c r="K69" i="16" l="1"/>
  <c r="J69" i="16"/>
  <c r="K120" i="16" l="1"/>
  <c r="J120" i="16"/>
  <c r="K171" i="16" l="1"/>
  <c r="J171" i="16"/>
  <c r="B157" i="16"/>
  <c r="B158" i="16" s="1"/>
  <c r="B159" i="16" s="1"/>
  <c r="B160" i="16" s="1"/>
  <c r="B161" i="16" s="1"/>
  <c r="B162" i="16" s="1"/>
  <c r="B163" i="16" s="1"/>
  <c r="B164" i="16" s="1"/>
  <c r="B165" i="16" s="1"/>
  <c r="B166" i="16" s="1"/>
  <c r="B167" i="16" s="1"/>
  <c r="B168" i="16" s="1"/>
  <c r="B169" i="16" s="1"/>
  <c r="B170" i="16" s="1"/>
  <c r="B152" i="16" l="1"/>
  <c r="B153" i="16" s="1"/>
  <c r="B154" i="16" s="1"/>
  <c r="K155" i="16"/>
  <c r="J155" i="16"/>
  <c r="B183" i="16" l="1"/>
  <c r="B182" i="16"/>
  <c r="K178" i="16" l="1"/>
  <c r="J178" i="16"/>
  <c r="K25" i="16" l="1"/>
  <c r="J25" i="16"/>
  <c r="K181" i="16" l="1"/>
  <c r="J181" i="16"/>
  <c r="K129" i="16"/>
  <c r="J129" i="16"/>
  <c r="K107" i="16"/>
  <c r="J107" i="16"/>
  <c r="K78" i="16"/>
  <c r="J78" i="16"/>
  <c r="K42" i="16"/>
  <c r="J42" i="16"/>
  <c r="K27" i="16"/>
  <c r="J27" i="16"/>
  <c r="K183" i="16" l="1"/>
  <c r="B184" i="16"/>
  <c r="J182" i="16"/>
  <c r="J183" i="16"/>
  <c r="K13" i="16" l="1"/>
  <c r="K182" i="16" s="1"/>
  <c r="K184" i="16" s="1"/>
  <c r="J184" i="16"/>
  <c r="E17" i="10" l="1"/>
  <c r="E16" i="10"/>
  <c r="E15" i="10"/>
  <c r="E14" i="10"/>
  <c r="E13" i="10"/>
  <c r="E12" i="10"/>
  <c r="E11" i="10"/>
  <c r="E10" i="10"/>
  <c r="E9" i="10"/>
  <c r="E8" i="10"/>
  <c r="E7" i="10"/>
  <c r="E5" i="10"/>
  <c r="E4" i="10"/>
  <c r="E3" i="10"/>
  <c r="E2" i="10"/>
  <c r="D17" i="10"/>
  <c r="D16" i="10"/>
  <c r="D15" i="10"/>
  <c r="D14" i="10"/>
  <c r="D13" i="10"/>
  <c r="D12" i="10"/>
  <c r="D11" i="10"/>
  <c r="D10" i="10"/>
  <c r="D9" i="10"/>
  <c r="D8" i="10"/>
  <c r="D7" i="10"/>
  <c r="D5" i="10"/>
  <c r="D4" i="10"/>
  <c r="D3" i="10"/>
  <c r="D2" i="10"/>
  <c r="C18" i="10"/>
  <c r="B18" i="10"/>
  <c r="E18" i="10" l="1"/>
  <c r="D18" i="10"/>
  <c r="D20" i="5" l="1"/>
  <c r="C20" i="5"/>
  <c r="D11" i="5"/>
  <c r="C11" i="5"/>
  <c r="C21" i="5" l="1"/>
  <c r="D21" i="5"/>
  <c r="E11" i="5"/>
  <c r="F20" i="5" l="1"/>
  <c r="E20" i="5" l="1"/>
  <c r="E21" i="5" s="1"/>
  <c r="F11" i="5" l="1"/>
  <c r="F21" i="5" s="1"/>
</calcChain>
</file>

<file path=xl/sharedStrings.xml><?xml version="1.0" encoding="utf-8"?>
<sst xmlns="http://schemas.openxmlformats.org/spreadsheetml/2006/main" count="2063" uniqueCount="654">
  <si>
    <t>Nr. crt.</t>
  </si>
  <si>
    <t>Domeniu</t>
  </si>
  <si>
    <t>Denumire apel de finanțare</t>
  </si>
  <si>
    <t>Obiectivele apelului de finanțare</t>
  </si>
  <si>
    <t>Program</t>
  </si>
  <si>
    <t>Educație</t>
  </si>
  <si>
    <t>IMM și antreprenoriat</t>
  </si>
  <si>
    <t>Cercetare, dezvoltare, inovare</t>
  </si>
  <si>
    <t>Digitalizare</t>
  </si>
  <si>
    <t>Biodoversitate</t>
  </si>
  <si>
    <t>Energie și eficientă energetice</t>
  </si>
  <si>
    <t xml:space="preserve">Infrastructura de transport </t>
  </si>
  <si>
    <t>Microîntreprinderi</t>
  </si>
  <si>
    <t>Mobilitate urbană</t>
  </si>
  <si>
    <t>Turism</t>
  </si>
  <si>
    <t>Stimularea antreprenoriatului</t>
  </si>
  <si>
    <t>Reducerea consumurilor de energie</t>
  </si>
  <si>
    <t>Imbunătățirea ecosistemului urban, a situației privind problematica legata de schimbările climatice, la restabilirea biodiversității, reducerea amprentei de carbon si a altor forme de poluare, gestionarea adecvată a apei, a solului și îmbunătățirea calității aerului.</t>
  </si>
  <si>
    <t>Imbunătățirea eficienței si atractivitatii sistemului de transport public, inclusiv a transportului pentru elevi, a timpilor de parcurs, accesibilității, transferului către transportul public de călători (intermodal) și modurile nemotorizate de transport</t>
  </si>
  <si>
    <t>Imbunatatirea conectivitatii directe si indirecte la reteaua TEN-T</t>
  </si>
  <si>
    <t>Asigurarea accesului egal la servicii educationale de calitate</t>
  </si>
  <si>
    <t>Dezvoltarea integrata a zonelor urbane</t>
  </si>
  <si>
    <t>Obiectivul de politică sau obiectivul specific vizat</t>
  </si>
  <si>
    <t>Tip apel
(competitiv/necompetitiv/
primul venit-primul servit)</t>
  </si>
  <si>
    <t xml:space="preserve">Zona geografică vizată </t>
  </si>
  <si>
    <t xml:space="preserve">Tipul de solicitanți eligibili / Beneficiari eligibili </t>
  </si>
  <si>
    <t>Buget total apel (euro)</t>
  </si>
  <si>
    <t>Din care buget UE apel (euro)</t>
  </si>
  <si>
    <t>Sursă de finanțare (tip fond)</t>
  </si>
  <si>
    <t>necompetitiv</t>
  </si>
  <si>
    <t>competitiv</t>
  </si>
  <si>
    <t>Sprijin pentru transport urban sustenabil si durabil -  orase</t>
  </si>
  <si>
    <t>Sprijin pentru transport urban sustenabil si durabil - municipii resedinta de judet</t>
  </si>
  <si>
    <t xml:space="preserve">Sprijin pentru transport urban sustenabil si durabil - municipii </t>
  </si>
  <si>
    <t>Regenerare urbana</t>
  </si>
  <si>
    <t xml:space="preserve">TOTAL </t>
  </si>
  <si>
    <t>PR S</t>
  </si>
  <si>
    <t>Regiunea Centru</t>
  </si>
  <si>
    <t>FEDR</t>
  </si>
  <si>
    <t>Competitiv</t>
  </si>
  <si>
    <t>ScaleUp pentru start-up-uri si microintreprinderi</t>
  </si>
  <si>
    <t xml:space="preserve">Scopul este susținerea creșterii accelerate a microîntreprinderilor, inclusiv firme nou-înființate, în sectoarele de specializare inteligentă din Regiunea Centru. </t>
  </si>
  <si>
    <t>n/a</t>
  </si>
  <si>
    <t>Platforma pilot de inovare deschisa - proiect strategic regional</t>
  </si>
  <si>
    <t>În cazul acestei intervenții, este țintită cooperarea directă între actori pentru dezvoltarea și implementarea de inovații la nivel de companii prin promovarea conceptului de co-creație prin inovare deschisă.</t>
  </si>
  <si>
    <t>Întreprinderi digitale pentru o economie avansată</t>
  </si>
  <si>
    <t>Susținerea transformării digitale a IMM-urilor, prin adoptarea tehnologiilor și a instrumentelor care conduc la inovarea modelului de afaceri.</t>
  </si>
  <si>
    <t>Platforma pilot de Smart-City - proiect strategic regional</t>
  </si>
  <si>
    <t>Dezvoltarea unei platforme regionale pilot de open-innovation în domeniul smart-city.</t>
  </si>
  <si>
    <t>Măsuri pentru eficiență energetică, inclusiv clădiri</t>
  </si>
  <si>
    <t>Eficienta energetică în clădiri rezidentiale</t>
  </si>
  <si>
    <t>OP 4, OS 4.2</t>
  </si>
  <si>
    <t>actiunea 6.1.2 invatamant primar si secundar</t>
  </si>
  <si>
    <t>Creșterea gradului de participare la nivelul educației timpurii și învățământului obligatoriu</t>
  </si>
  <si>
    <t>actiunea 6.2 invatamant profesional si tehnic</t>
  </si>
  <si>
    <t>Creșterea gradului de participare la învățământul profesional și tehnic</t>
  </si>
  <si>
    <t>Dezvoltare urbana</t>
  </si>
  <si>
    <t>Regenerare urbană, Cultură, Turism</t>
  </si>
  <si>
    <t>Dezvoltare urbană integrată prin regenerarea spațiilor publice, punerea în valoare a patrimoniului, infrastructurii culturale și a potențialului turistic din municipiile regiunii Centru</t>
  </si>
  <si>
    <t>FTJ</t>
  </si>
  <si>
    <t>IMM</t>
  </si>
  <si>
    <t>Sprijin de până la 200.000 EUR pentru creșterea durabilă și crearea de locuri de muncă în Județul Gorj</t>
  </si>
  <si>
    <t xml:space="preserve">Sprijin pentru modernizarea și consolidarea instituțiilor și serviciilor pieței forței de muncă pentru evaluarea și anticiparea nevoilor de competențe și pentru asigurarea unei asistențe prompte și personalizate   </t>
  </si>
  <si>
    <t>AJOFM</t>
  </si>
  <si>
    <t>Sprijin de până la 200.000 EUR pentru creșterea durabilă și crearea de locuri de muncă în Județul Dolj</t>
  </si>
  <si>
    <t>Apel competitiv, cu depunere la termen</t>
  </si>
  <si>
    <t>Apel P7/ 9 - Măsuri de  asistență tehnică</t>
  </si>
  <si>
    <t>Măsuri de sprijin pentru activitatea de coordonare, gestionare și control al fondurilor, precum și facilitarea implementării, monitorizării, comunicării și vizibilității PTJ.</t>
  </si>
  <si>
    <t>Locație AM/OI</t>
  </si>
  <si>
    <t>AM/OI</t>
  </si>
  <si>
    <t>LDR</t>
  </si>
  <si>
    <t>FSE+</t>
  </si>
  <si>
    <t>Regiunea Nord-Est</t>
  </si>
  <si>
    <t>Imbunatatirea semnificativa a capacitatii tehnice si organizationale de a gestiona dezvoltarea de produse si servicii</t>
  </si>
  <si>
    <t>Dezvoltarea unei mobilități naționale, regionale si locale durabile, reziliente in fata schimbărilor climatice, inteligente si intermodale, inclusiv îmbunătățirea accesului la TEN-T si a mobilității transfrontaliere</t>
  </si>
  <si>
    <t>Dezvoltarea și ameliorarea unei mobilități naționale, regionale și locale sustenabile</t>
  </si>
  <si>
    <t>Îmbunătățirea accesului la servicii favorabile incluziunii și de calitate în educație</t>
  </si>
  <si>
    <t>Dezvoltare urbana, regenerare urbana, dezvoltare a turismului
sustenabil si culturii</t>
  </si>
  <si>
    <t xml:space="preserve">Regiunea Sud-Est 
</t>
  </si>
  <si>
    <t>Microîntreprinderi din mediul urban</t>
  </si>
  <si>
    <t>Capital uman pentru piața muncii</t>
  </si>
  <si>
    <t xml:space="preserve">Managementul riscurilor și dezastrelor </t>
  </si>
  <si>
    <t xml:space="preserve">Sprijin pentru proiecte de CDI pentru consortii tematice intre parteneri publici- privati  în cadrul Acțiunii 1.1 </t>
  </si>
  <si>
    <t xml:space="preserve">Creșterea gradului de colaborare public-privat (organizațiile de cercetare și IMM)
</t>
  </si>
  <si>
    <t>2.2.2 Digitalizarea în educație - Dezvoltarea managementului școlarității prin intermediul unor platforme digitale integrate</t>
  </si>
  <si>
    <t>baze de date unitar dezvoltate necesare sistemului educațional, realizarea catalogului electronic la nivel național, organizarea/desfășurarea concursurilor/examenelor naționale din învățământul preuniversitar, identificarea/centralizarea necesităților la nivelul fiecărei instituții de învățământ preuniversitar din perspectiva managementului școlarități.</t>
  </si>
  <si>
    <t>Ministerul Educației</t>
  </si>
  <si>
    <t>2.2.3 Digitalizarea în cultură - Realizarea unei platforme naționale comune pentru furnizarea de servicii publice digitale în domeniul patrimoniului cultural</t>
  </si>
  <si>
    <t>Digitalizarea patrimoniului și furnizarea de informații digitale sprijină publicul să poată accesa, descoperi, explora și aprecia bunurile culturale. Aceasta poate deveni un factor activator decisiv și o sursă pentru antreprenori de a inova și de a utiliza resursele existente într-un mod mai eficient pentru dezvoltare de noi servicii și produse în diverse sectoare, inclusiv turism.</t>
  </si>
  <si>
    <t>Ministerul Culturii</t>
  </si>
  <si>
    <t xml:space="preserve"> 3.1 - Creșterea rolului culturii în societate prin valorificarea avantajelor digitalizării - Dezvoltarea de conținut digital despre patrimoniu pentru valorizarea culturii în scopul dezvoltării sustenabile locale și incluziunii sociale</t>
  </si>
  <si>
    <t>Dezvoltarea de conținut digital despre patrimoniu pentru valorizarea culturii în scopul dezvoltării sustenabile locale și incluziunii sociale</t>
  </si>
  <si>
    <t xml:space="preserve"> 3.1 - Creșterea rolului culturii în societate prin valorificarea avantajelor digitalizării - Promovarea dezvoltării economice și sociale prin digitalizarea arhivelor culturale</t>
  </si>
  <si>
    <t>Digitalizarea și arhivarea digitală a colecțiilor culturale (e.g. cărți, manuscrise, publicații de tezaur ale instituțiilor de cult organizate conform Legii 486/2006 și ale Academiei Române), inclusiv cinematografice și muzicale (e.g. Arhiva Națională de Film), va îmbunătăți accesul la cultură, atrăgând noi audiențe.</t>
  </si>
  <si>
    <t>Ministerul Culturii, instituțiile de cult organizate conform Legii 486/2006, Academia Română) inclusiv instituțiile cinematografice și muzicale</t>
  </si>
  <si>
    <t xml:space="preserve"> 3.1 - Creșterea rolului culturii în societate prin valorificarea avantajelor digitalizării - Promovarea dezvoltării economice și sociale prin digitalizarea arhivelor culturale - Creșterea consumului de carte și mobilizarea de noi audiențe prin utilizarea instrumentelor digitale</t>
  </si>
  <si>
    <t>Creșterea consumului de carte și mobilizarea de noi audiențe prin utilizarea instrumentelor digitale</t>
  </si>
  <si>
    <t xml:space="preserve">TOTAL PR </t>
  </si>
  <si>
    <t>Cresterea eficienței energetice în cladirile rezidențiale</t>
  </si>
  <si>
    <t>Promovarea măsurilor de eficiență energetică și reducerea emisiilor de gaze cu efect de seră;</t>
  </si>
  <si>
    <t>Infrastructura rutiera judeteana complementara TEN T</t>
  </si>
  <si>
    <t>Dezvoltarea și ameliorarea unei mobilități naționale, regionale și locale sustenabile, reziliente la schimbările climatice,
inteligente și intermodale, inclusiv îmbunătățirea accesului la TEN-T și a mobilității transfrontaliere</t>
  </si>
  <si>
    <t>Dezvoltarea ecosistemului de transfer tehnologic</t>
  </si>
  <si>
    <t>Sprijinirea organizațiilor publice de cercetare pentru cercetare in colaborare</t>
  </si>
  <si>
    <t>Creșterea competitivității IMM-urilor</t>
  </si>
  <si>
    <t>131.F. Internaționalizarea IMM-urilor</t>
  </si>
  <si>
    <t>Sprijinirea ecosistemului antreprenorial regional, încurajarea dezvoltării diferitelor forme specifice de antreprenoriat</t>
  </si>
  <si>
    <t xml:space="preserve">Îmbunătățirea calității serviciilor oferite de administrațiile publice locale prin soluții digitale inovatoare și aplicații de tip smart city. </t>
  </si>
  <si>
    <t xml:space="preserve">Promovarea energiei regenerabile în comunitățile rurale </t>
  </si>
  <si>
    <t>Dezvoltarea infrastructurii educaționale în domeniul învățământului profesional și tehnic (licee tehnologice)</t>
  </si>
  <si>
    <t>622.B. Dezvoltarea unor centre de educație pentru tineri, în domeniile de specializare inteligentă ale Regiunii de Dezvoltare Nord-Vest</t>
  </si>
  <si>
    <t>Conservarea, protecția și valorificarea durabilă și competitivă a patrimoniului cultural și istoric, inclusiv asigurarea și/sau îmbunătățirea accesului către acestea</t>
  </si>
  <si>
    <t>712. Îmbunătățirea infrastructurii de turism, în special în zone care dispun de un potențial turistic valoros, inclusiv îmbunătățirea accesului către resursele și obiectivele turistice - Urban</t>
  </si>
  <si>
    <t xml:space="preserve"> Îmbunătățirea infrastructurii de turism, în special în zone care dispun de un potențial turistic valoros, inclusiv îmbunătățirea accesului către resursele și obiectivele turistice</t>
  </si>
  <si>
    <t>Dezvoltarea infrastructurii pentru turismul balnear și balneoclimatic, inclusiv îmbunătățirea accesului către resursele și obiectivele turistice</t>
  </si>
  <si>
    <t>722. Îmbunătățirea infrastructurii de turism, în special în zone care dispun de un potențial turistic valoros, inclusiv îmbunătățirea accesului către resursele și obiectivele turistice - Rural</t>
  </si>
  <si>
    <t xml:space="preserve">Îmbunătățirea infrastructurii de turism, în special în zone care dispun de un potențial turistic valoros, inclusiv îmbunătățirea accesului către resursele și obiectivele turistice </t>
  </si>
  <si>
    <t>Regiunea Sud-Vest</t>
  </si>
  <si>
    <t>LDR+MDR</t>
  </si>
  <si>
    <t>MDR</t>
  </si>
  <si>
    <t>Furnizarea de măsuri active în pachete de servicii integrate</t>
  </si>
  <si>
    <t>8.e.5. Adaptarea serviciilor educaționale adresate elevilor și personalului didactic din ÎPT</t>
  </si>
  <si>
    <t>Combaterea sărăciei</t>
  </si>
  <si>
    <t xml:space="preserve">FSE +(K) + FEDR d (iii) </t>
  </si>
  <si>
    <t>Centre multifuncționale/sport/cultură destinate copiilor care provin din zone urbane izolate sau defavorizate care să asigure accesul acestora la activități sportive, recreative sau culturale)</t>
  </si>
  <si>
    <t>Furnizori de servicii sociale singuri sau in parteneriat cu actori relevanți (asociatii culturașe/unități de cult/cluburi sportive/asociații sportive/federații sportive etc.)</t>
  </si>
  <si>
    <t>ONG</t>
  </si>
  <si>
    <t>PDD</t>
  </si>
  <si>
    <t>ADI prin Consiliile Județene/Primăria Municipiului Bucureşti/primăriile de sector/MMAP (inclusiv în parteneriat cu alți actori din sector)</t>
  </si>
  <si>
    <t xml:space="preserve">finanțare investigarea preliminară și detaliată a siturilor contaminate </t>
  </si>
  <si>
    <t xml:space="preserve"> măsuri de prevenție noi și fazate (managementul principalelor tipuri de risc identificate în PNMRD - inundații&amp;secetă)</t>
  </si>
  <si>
    <t>măsuri de intervenție pentru imbunătățirea sistemului de răspuns la risc</t>
  </si>
  <si>
    <t>MAI/IGSU și structurile cu atribuţii în managementul situaţiilor de urgenţă şi asigurarea funcţiilor de sprijin, STS</t>
  </si>
  <si>
    <t>măsuri pentru producere energie din surse de energie regenerabilă</t>
  </si>
  <si>
    <t>Operatori distributie energie electrică/Operator transport energie electrică</t>
  </si>
  <si>
    <t xml:space="preserve">Dezvoltarea și creșterea unei mobilități naționale, regionale și locale durabile, reziliente în fața schimbărilor climatice, inteligente și intermodale, inclusiv îmbunătățirea accesului la TEN-T și a mobilității transfrontaliere </t>
  </si>
  <si>
    <t>Necompetitiv</t>
  </si>
  <si>
    <t>P2 - Îmbunătățirea capacității de gestionare și implementare şi asigurarea transparenţei
fondurilor FEDR, FC, FSE+, FTJ</t>
  </si>
  <si>
    <t>Asigurarea AT pentru elaborarea altor strategii ITI și pentru operaționalizarea ADI ITI,  aferente</t>
  </si>
  <si>
    <t xml:space="preserve">ADI ITI </t>
  </si>
  <si>
    <t>Asistenta tehnica</t>
  </si>
  <si>
    <t>PR NE</t>
  </si>
  <si>
    <t>PR SE</t>
  </si>
  <si>
    <t>PR SV</t>
  </si>
  <si>
    <t>PT V</t>
  </si>
  <si>
    <t>PR NV</t>
  </si>
  <si>
    <t>PR C</t>
  </si>
  <si>
    <t>PR BI</t>
  </si>
  <si>
    <t>PTJ</t>
  </si>
  <si>
    <t>PS</t>
  </si>
  <si>
    <t>PEO</t>
  </si>
  <si>
    <t>PIDS</t>
  </si>
  <si>
    <t>PT</t>
  </si>
  <si>
    <t>PAT</t>
  </si>
  <si>
    <t>PCIDIF</t>
  </si>
  <si>
    <t>Total nationale</t>
  </si>
  <si>
    <t>Nr. apeluri  deschise in 2023</t>
  </si>
  <si>
    <t xml:space="preserve">Nr. total apeluri planificate </t>
  </si>
  <si>
    <t xml:space="preserve">Buget UE apeluri 2023 (euro) </t>
  </si>
  <si>
    <t>Buget total Apeluri 2023  (euro)</t>
  </si>
  <si>
    <t>Ministerul Transporturilor și Infrastructurii</t>
  </si>
  <si>
    <t>RO- Intreg teriroriul</t>
  </si>
  <si>
    <t>FC</t>
  </si>
  <si>
    <t>Row Labels</t>
  </si>
  <si>
    <t>Grand Total</t>
  </si>
  <si>
    <t xml:space="preserve">Nr. total apeluri planificate  </t>
  </si>
  <si>
    <t xml:space="preserve">Nr. apeluri  deschise in 2023  </t>
  </si>
  <si>
    <t xml:space="preserve">Buget UE apeluri 2023 (mil. euro) </t>
  </si>
  <si>
    <t>Buget total Apeluri 2023  (mil. euro)</t>
  </si>
  <si>
    <t>Sum of Buget total Apeluri 2023  (mil. euro)</t>
  </si>
  <si>
    <t xml:space="preserve">Sum of Buget UE apeluri 2023 (mil. euro) </t>
  </si>
  <si>
    <t>UAT municipii resedinta de judet</t>
  </si>
  <si>
    <t>UAT judet</t>
  </si>
  <si>
    <t>UAT municipii reședință de județ</t>
  </si>
  <si>
    <t>OP 1, OS 1.1</t>
  </si>
  <si>
    <t>OP 1, OS 1.2</t>
  </si>
  <si>
    <t>OP 1, OS 1.3</t>
  </si>
  <si>
    <t>OS 1.3  Intensificarea creșterii durabile și a competitivității IMM-urilor și crearea de locuri de muncă în cadrul IMM-urilor, inclusiv prin investiții productive
Creșterea competitivității microîntreprinderilor</t>
  </si>
  <si>
    <t>OP 2, OS 2.1</t>
  </si>
  <si>
    <t>OS 2.4 Promovarea adaptarii la schimbările climatice, a prevenirii riscurilor de dezastre si a rezilienței, ținând seama de abordările ecosistemice
Consolidarea clădirilor aflate în risc seismic major</t>
  </si>
  <si>
    <t>OP 2, OS 2.4</t>
  </si>
  <si>
    <t>UAT județ, UAT municipii, UAT orașe, UAT comune, Autorități publice centrale și și institutii publice aferente acestora, Instituții de învățământ de stat</t>
  </si>
  <si>
    <t>OS 2.4 Promovarea adaptarii la schimbările climatice, a prevenirii riscurilor de dezastre si a rezilienței, ținând seama de abordările ecosistemice
Dezvoltarea de perdele forestiere de-a lungul drumurilor județene</t>
  </si>
  <si>
    <t>UAT județ, pateneriarit UAT județ cu UAT comune</t>
  </si>
  <si>
    <t>Biodiversitate</t>
  </si>
  <si>
    <t>OS 2.7 Intensificarea acțiunilor de protecției și conservare a naturii, a biodiversității și a infrastructurii verzi, inclusiv în zonele urbane, precum și reducerea tuturor formelor de poluare
Sprijin pentru dezvoltarea infrastructurii verzi in municipii</t>
  </si>
  <si>
    <t>OP 2, OS 2.7</t>
  </si>
  <si>
    <t xml:space="preserve">UAT municipii reședință de județ </t>
  </si>
  <si>
    <t>UAT municipii</t>
  </si>
  <si>
    <t>OS 2.7 Intensificarea acțiunilor de protecției și conservare a naturii, a biodiversității și a infrastructurii verzi, inclusiv în zonele urbane, precum și reducerea tuturor formelor de poluare
Sprijin pentru dezvoltarea infrastructurii verzi in orase</t>
  </si>
  <si>
    <t>UAT orașe</t>
  </si>
  <si>
    <t>OS 2.8 Promovarea mobilității urbane multimodale durabile, ca parte a tranziției către o economie cu zero emisii de carbon
Reducerea emisiilor de carbon in municipii bazata pe planurile de mobilitate urbana durabilă</t>
  </si>
  <si>
    <t>OP 2, OS 2.8</t>
  </si>
  <si>
    <t>OS 2.8 Promovarea mobilității urbane multimodale durabile, ca parte a tranziției către o economie cu zero emisii de carbon
Reducerea emisiilor de carbon in orase bazata pe planurile de mobilitate urbana durabilă</t>
  </si>
  <si>
    <t>OP 3, OS 3.2</t>
  </si>
  <si>
    <t xml:space="preserve">OS 4.2 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 </t>
  </si>
  <si>
    <t xml:space="preserve">UAT municipii, UAT orașe, UAT comune </t>
  </si>
  <si>
    <t>Instituții de învățământ superior de stat</t>
  </si>
  <si>
    <t>OP 4, OS 4.6</t>
  </si>
  <si>
    <t>OP 5, OS 5.1</t>
  </si>
  <si>
    <t>OP 5, OS 5.2</t>
  </si>
  <si>
    <t>OP 1 / OS 1.3</t>
  </si>
  <si>
    <t>UAT judet / UAT municipii / UAT orase / IMM</t>
  </si>
  <si>
    <t>OP 2 / OS 2.1</t>
  </si>
  <si>
    <t>UAT judet / UAT municipii / UAT orase / UAT comune / institutii publice locale / autoritati sau institutii publice centrale</t>
  </si>
  <si>
    <t>OP 2 / OS 2.7</t>
  </si>
  <si>
    <t>UAT orase</t>
  </si>
  <si>
    <t>OP 2 / OS 2.8</t>
  </si>
  <si>
    <t>OP 3 / OS 3.2</t>
  </si>
  <si>
    <t>OP 4 / OS 4.2</t>
  </si>
  <si>
    <t>UAT municipii / UAT orase / UAT comune</t>
  </si>
  <si>
    <t>OP 5 / OS 5.1</t>
  </si>
  <si>
    <t>Asigurarea funcționării sistemului de management</t>
  </si>
  <si>
    <t>Creșterea competitivității și productivității IMM-urilor</t>
  </si>
  <si>
    <t>Organizație de cercetare cu activitate economică de maxim 20% din activitatea curentă</t>
  </si>
  <si>
    <t xml:space="preserve">IMM </t>
  </si>
  <si>
    <t>Parteneriatul între Consiliile Județene și alte instituții relevante</t>
  </si>
  <si>
    <t>UAT Rural selectate în cadrul Apelului de preselecție SACET rural</t>
  </si>
  <si>
    <t>IMM (inclusiv microintreprinderi)</t>
  </si>
  <si>
    <t xml:space="preserve">Regiunea Centru </t>
  </si>
  <si>
    <t>UAT municipiu/ UAT oras/ UAT comuna/ parteneriat UAT cu unități de învățământ</t>
  </si>
  <si>
    <t>UAT municipii/ parteneriate</t>
  </si>
  <si>
    <t>UAT Judet Ilfov/parteneriate cu alte UAT sau institutii publice</t>
  </si>
  <si>
    <t>Investiții pentru dezvoltarea întreprinderilor mici și mijlocii care sprijină creșterea durabilă și crearea de locuri de muncă în Județul Gorj</t>
  </si>
  <si>
    <t>RO412-Gorj</t>
  </si>
  <si>
    <t>microîntreprindere</t>
  </si>
  <si>
    <t>Apel necompetitiv, cu depunere continuă</t>
  </si>
  <si>
    <t>Apel necompetitiv, cu termen limită de depunere</t>
  </si>
  <si>
    <t>Investiții pentru dezvoltarea întreprinderilor mici și mijlocii care sprijină creșterea durabilă și crearea de locuri de muncă în Județul Dolj</t>
  </si>
  <si>
    <t xml:space="preserve">RO411-Dolj </t>
  </si>
  <si>
    <t>Investiții pentru dezvoltarea întreprinderilor mici și mijlocii care sprijină creșterea durabilă și crearea de locuri de muncă în Județul Galați</t>
  </si>
  <si>
    <t>RO224-Galați</t>
  </si>
  <si>
    <t>Sprijin de până la 200.000 EUR care pentru creșterea durabilă și crearea de locuri de muncă în Județul Galați</t>
  </si>
  <si>
    <t>Investiții pentru dezvoltarea întreprinderilor mici și mijlocii care sprijină creșterea durabilă și crearea de locuri de muncă în Județul Prahova</t>
  </si>
  <si>
    <t>RO316-Prahova</t>
  </si>
  <si>
    <t>Sprijin de până la 200.000 EUR pentru creșterea durabilă și crearea de locuri de muncă în Județul Prahova"</t>
  </si>
  <si>
    <t>Investiții pentru dezvoltarea întreprinderilor mici și mijlocii care sprijină creșterea durabilă și crearea de locuri de muncă în Județul Mureș</t>
  </si>
  <si>
    <t>RO125-Mureș</t>
  </si>
  <si>
    <t>Sprijin de până la 200.000 EUR pentru creșterea durabilă și crearea de locuri de muncă în Județul Mureș"</t>
  </si>
  <si>
    <t>Furnizori de FPC, dezvoltare de competențe transversale/Furnizori de servicii de stimulare a ocupării forței de muncă</t>
  </si>
  <si>
    <t>UAT judet/UAT municipii / UAT orase in parteneriat cu furnizorii de servicii si ONG</t>
  </si>
  <si>
    <t>FEDR+FSE+</t>
  </si>
  <si>
    <t>MIPE - AM POAT</t>
  </si>
  <si>
    <t>Sănătate</t>
  </si>
  <si>
    <t>acoperire nationala</t>
  </si>
  <si>
    <t>FEDR - Investiții ambulatorii obstetrică ginecologie</t>
  </si>
  <si>
    <t>proiecte strategice/acoperire nationala</t>
  </si>
  <si>
    <t xml:space="preserve">Autoritate de Management </t>
  </si>
  <si>
    <t xml:space="preserve">ADR Nord-Est  - AM PR Nord Est </t>
  </si>
  <si>
    <t xml:space="preserve">ADR Sud-Est - AM PR Sud-Est </t>
  </si>
  <si>
    <t>ADR Sud-Est - AM PR Sud-Est</t>
  </si>
  <si>
    <t>ADR Sud Muntenia - AM PR Sud Muntenia</t>
  </si>
  <si>
    <t>ADR SV Oltenia - AM PR SV Oltenia</t>
  </si>
  <si>
    <t>OS FTJ</t>
  </si>
  <si>
    <t xml:space="preserve">Competitiv
OIS Sănătatea mamei
</t>
  </si>
  <si>
    <t>construcția/ dotarea spitalele regionale de urgență (inclusiv activități, precum: coordonarea proiectelor, administrare, management financiar, raportare, monitorizare și evaluare, activități de informare specifice etc)</t>
  </si>
  <si>
    <t>Institutul Clinic Fundeni/ Ministerul Sănătății/ Parteneriat între Ministerul Sănătății și Institutul Clinic Fundeni</t>
  </si>
  <si>
    <t>IMM,  Organizații de cercetare (instituții de învatamant superior/institute/centre de cercetare)</t>
  </si>
  <si>
    <t xml:space="preserve">Programul Educație și Ocupare  </t>
  </si>
  <si>
    <t>MIPE - DGPECU</t>
  </si>
  <si>
    <t xml:space="preserve">Programul Dezvoltare Durabila </t>
  </si>
  <si>
    <t xml:space="preserve">ANANP/administratori ai ariilor naturale protejate pentru ariile care au structuri de administrare proprii/ARBDD
administratori desemnați în condițiile legii și/sau proprietari ai suprafețelor de teren ce constituie ecosistem degradat aflat în proprietate publică.
MMAP.
</t>
  </si>
  <si>
    <t xml:space="preserve">Programul Asistenta Tehnica </t>
  </si>
  <si>
    <t xml:space="preserve">Programul Incluziune si Demnitate Sociala </t>
  </si>
  <si>
    <t>FSE+ Screening cancer colorectal</t>
  </si>
  <si>
    <t>FSE+ Screening hepatite</t>
  </si>
  <si>
    <t>FEDR: B.Investiții în domeniul transplant
Investiții în infrastructuri spitalicești publice noi cu impact teritorial major – unitate sanitară publică care realizează intervenții multidisciplinare și care este acreditată pentru mai multe activități în domeniul transplantului – transplant multi organ, transplant organ/ organe, transplant medular, inclusiv terapii celulare  - Institutul Clinic Fundeni</t>
  </si>
  <si>
    <t>dezvoltare capacitate program</t>
  </si>
  <si>
    <t>FEDR: Investiții în infrastructuri spitalicești publice noi cu impact teritorial major –  Institutul Clinic Fundeni
construcție/ dotare</t>
  </si>
  <si>
    <t>ADR Bucuresti Ilfov - AM PR Bucuresti Ilfov</t>
  </si>
  <si>
    <t xml:space="preserve">Programul Regional Nord-Est  </t>
  </si>
  <si>
    <t>Programul Regional Sud - Est</t>
  </si>
  <si>
    <t>Programul Regional Sud Muntenia</t>
  </si>
  <si>
    <t>Programul Regional Sud Vest Oltenia</t>
  </si>
  <si>
    <t>Programul Regional Vest</t>
  </si>
  <si>
    <t xml:space="preserve">ADR Vest -  AM PR Vest </t>
  </si>
  <si>
    <t>Programul Regional Nord-Vest</t>
  </si>
  <si>
    <t xml:space="preserve">ADR NORD-VEST - AM PR Nord Vest </t>
  </si>
  <si>
    <t>Programul Regional Centru</t>
  </si>
  <si>
    <t xml:space="preserve">ADR CENTRU - AM PR CENTRU </t>
  </si>
  <si>
    <t>Programul Regional Bucuresti - Ilfov</t>
  </si>
  <si>
    <t>Programul Tranziție Justă</t>
  </si>
  <si>
    <t>MIPE - AM PTJ</t>
  </si>
  <si>
    <t>Programul Sănătate</t>
  </si>
  <si>
    <t>MIPE - AM PS</t>
  </si>
  <si>
    <t xml:space="preserve">Programul Crestere Inteligenta, Digitalizare si Instrumente Financiare   </t>
  </si>
  <si>
    <t>MIPE - AM PDD</t>
  </si>
  <si>
    <t>Autorități publice centrale / MMAP</t>
  </si>
  <si>
    <t>Autorități publice locale / UAT-uri în raza cărora există potenţial de utilizare a resurselor de energie regenerabile de tip geotermal sau biomasă/biogaz</t>
  </si>
  <si>
    <t>Programul Transport</t>
  </si>
  <si>
    <t>LDR, inclusiv ITI</t>
  </si>
  <si>
    <t xml:space="preserve">Regiunea Bucuresti Iflov </t>
  </si>
  <si>
    <t>trim 4/2023</t>
  </si>
  <si>
    <t>trim 1/2024</t>
  </si>
  <si>
    <t>trim 2/2024</t>
  </si>
  <si>
    <t>trim 3/2024</t>
  </si>
  <si>
    <t>trim 4/2024</t>
  </si>
  <si>
    <t>trim 4/2025</t>
  </si>
  <si>
    <t>MMAP, ANAR, ANM, ROMSILVA, ANIF, parteneriate între instituțiile publice centrale cu rol în gestionarea inundațiilor/secetei și după caz, STS, precum și cu ONG-urile și alte structuri cu o anumită specializare în domeniul ecologic, care pot să asigure expertiza necesară pentru implementarea măsurilor de tip non-structural, Autorități publice locale</t>
  </si>
  <si>
    <t xml:space="preserve">Autorități publice locale /  UAT </t>
  </si>
  <si>
    <t xml:space="preserve">PROGRAME REGIONALE </t>
  </si>
  <si>
    <t xml:space="preserve">PROGRAME NATIONALE </t>
  </si>
  <si>
    <t xml:space="preserve">Asistență tehnică </t>
  </si>
  <si>
    <t>114. Sprijin pentru ecosistemul de inovare–ETT - Sprijinirea transferului tehnologic către IMM</t>
  </si>
  <si>
    <t>113. Ecosisteme de inovare - centre CDI – Inclusiv cercetare in colaborare</t>
  </si>
  <si>
    <t xml:space="preserve">MIPE - AM PoCIDIF </t>
  </si>
  <si>
    <t>Regiunea Vest, județele Arad, Caraș-Severin, Hunedoara și Timiș</t>
  </si>
  <si>
    <t>Regiunea Vest, județul Arad</t>
  </si>
  <si>
    <t>Regiunea Vest, județul Caraș-Severin</t>
  </si>
  <si>
    <t>Regiunea Vest, județul Hunedoara</t>
  </si>
  <si>
    <t>Regiunea Vest, județul Timiș</t>
  </si>
  <si>
    <t>Energie și eficientă energetică</t>
  </si>
  <si>
    <t>Sprijin pentru întreprinderi nou înființate inovatoare în cadrul Acțiunii 1.1</t>
  </si>
  <si>
    <t>Cresterea investitiilor în noile tehnologii și în inovare, a creșterii performanței și a calității în CDI (IMM)</t>
  </si>
  <si>
    <t xml:space="preserve">IMM - intreprinderi nou înființate </t>
  </si>
  <si>
    <t>Acțiunea 1.5.1 Crearea/operationalizarea unui HUB antreprenorial național</t>
  </si>
  <si>
    <t>Crearea cadrului instituțional și capacitatea de implementare necesare pentru a aborda provocările structurale ale start-up, scale-up și ale organizațiilor de sprijin pentru antreprenoriat</t>
  </si>
  <si>
    <t>ADR nord est/Asociatia ROStart-up</t>
  </si>
  <si>
    <t>necompetitiv, cu termen limita de depunere</t>
  </si>
  <si>
    <t>competitiv, cu termen limita de depunere</t>
  </si>
  <si>
    <t>UAT municipii resedinta de judet, UAT municipii</t>
  </si>
  <si>
    <t>UAT municipii resedinta judet, UAT municipii</t>
  </si>
  <si>
    <t>P1 (Gorj) - Cresterea capacitatii AJOFM (2.A)</t>
  </si>
  <si>
    <t>P2 (Hunedoara) - Cresterea capacitatii AJOFM (2.A)</t>
  </si>
  <si>
    <t>P3 (Dolj) - Cresterea capacitatii AJOFM (2.A)</t>
  </si>
  <si>
    <t>P4 (Galati) - Cresterea capacitatii AJOFM (2.A)</t>
  </si>
  <si>
    <t>P5 (Prahova) - Cresterea capacitatii AJOFM (2.A)</t>
  </si>
  <si>
    <t>P6 (Mures) - Cresterea capacitatii AJOFM (2.A)</t>
  </si>
  <si>
    <t xml:space="preserve">132.B.1 Sprijinirea dezvoltării incubatoarelor de afaceri </t>
  </si>
  <si>
    <t>713. Dezvoltarea infrastructurii pentru turismul balnear și balneoclimatic, inclusiv îmbunătățirea accesului către resursele și obiectivele turistice - Urban</t>
  </si>
  <si>
    <t>723. Dezvoltarea infrastructurii pentru turismul balnear și balneoclimatic, inclusiv îmbunătățirea accesului către resursele și obiectivele turistice - Rural</t>
  </si>
  <si>
    <t>321. Încălzire centralizată în mediul rural</t>
  </si>
  <si>
    <t xml:space="preserve">Autoritatea publică a administraţiei publice locale, instituţia sau consorţiul de instituţii de învăţământ superior acreditate, institutele, centrele şi staţiunile de cercetare-dezvoltare, camerele de comerţ sau persoana juridică de drept privat care înfiinţează un incubator de afaceri. </t>
  </si>
  <si>
    <t>Organizație neguvernamentală cu caracter educațional/Societate / Parteneriate ONG/Societate cu UAT</t>
  </si>
  <si>
    <t>UAT Județ/UAT MRJ/Parteneriate între UAT mai sus menționate și UAT Urban 
UAT Urban /stațiuni balneo-climatice/UAT Județ/Parteneriate între UAT mai sus menționate.</t>
  </si>
  <si>
    <t>OP 2, OS 2.2</t>
  </si>
  <si>
    <t>FSE+: Intervenții dedicate pacientului critic cu patologie vasculară cerebrală acută</t>
  </si>
  <si>
    <t>FSE+: formarea personalului implicat în diagnosticul și tratamentul pacient critic cu patologie vasculară cerebrală acută</t>
  </si>
  <si>
    <t>Sprijinirea dezvoltarii microintreprinderilor (1.6)</t>
  </si>
  <si>
    <t>Consolidarea clădirilor aflate în risc seismic major (2.2)</t>
  </si>
  <si>
    <t>Dezvoltarea de perdele forestiere de-a lungul drumurilor județene (2.3)</t>
  </si>
  <si>
    <t>Sprijin pentru dezvoltarea infrastructurii verzi in municipii resedinta de judet (2.4)</t>
  </si>
  <si>
    <t>Sprijin pentru dezvoltarea infrastructurii verzi in municipii (2.4)</t>
  </si>
  <si>
    <t>Sprijin pentru dezvoltarea infrastructurii verzi in orase (2.4)</t>
  </si>
  <si>
    <t>Reducerea emisiilor de carbon in municipiile resedinta de judet bazata pe planurile de mobilitate urbana durabilă (3.1)</t>
  </si>
  <si>
    <t>Reducerea emisiilor de carbon in municipii bazata pe planurile de mobilitate urbana durabilă (3.1)</t>
  </si>
  <si>
    <t>Reducerea emisiilor de carbon in orase bazata pe planurile de mobilitate urbana durabilă (3.1)</t>
  </si>
  <si>
    <t>Sprijinirea dezvoltarii infrastructurii educationale - invatamantul prescolar (5.1)</t>
  </si>
  <si>
    <t>Sprijinirea dezvoltarii infrastructurii educationale - invatamantul universitar (5.4)</t>
  </si>
  <si>
    <t>ADR Nord-Est - AM PR Nord-Est</t>
  </si>
  <si>
    <t>Regiunea Sud-Muntenia</t>
  </si>
  <si>
    <t>Dezvoltarea și creșterea unei mobilități naționale, regionale și locale durabile, reziliente în fața schimbărilor climatice, inteligente și intermodale, inclusiv îmbunătățirea accesului la TEN-T și a mobilității transfrontaliere prin investiții în reabilitarea, modernizarea, extinderea reţelei de drumuri judeţene din regiunea Sud-Muntenia</t>
  </si>
  <si>
    <t>Regiunea Nord-Vest</t>
  </si>
  <si>
    <t>non-competitiv</t>
  </si>
  <si>
    <t>OP 1, OS 1.3 + OS 1.4</t>
  </si>
  <si>
    <t>OP 1, OS 1.1 + OS 1.4</t>
  </si>
  <si>
    <t>OP 1, OS 1.2 + OS 1.4</t>
  </si>
  <si>
    <t xml:space="preserve">OP 1, OS 1.2 </t>
  </si>
  <si>
    <t xml:space="preserve">OP 2, OS 2.1 </t>
  </si>
  <si>
    <t>OP 2, OS 2.3</t>
  </si>
  <si>
    <t>OP 2, OS 2.5</t>
  </si>
  <si>
    <t>OP 2, OS 2.6</t>
  </si>
  <si>
    <t>OP 4, OS 4.5</t>
  </si>
  <si>
    <t>OP 4, OS 4.11</t>
  </si>
  <si>
    <t>UAT Județ
Parteneriate între UAT Județ și UAT Municipii/ Orașe/ Comune</t>
  </si>
  <si>
    <t xml:space="preserve"> UAT Județ/UAT MRJ/UAT Urban (municipiu sau oraș)
Parteneriate între UAT eligibile mai sus menționate, în care UAT Județ deține calitatea de lider de parteneriat.</t>
  </si>
  <si>
    <t xml:space="preserve"> UAT Rural/UAT Județ
Parteneriatele intre cele enumerate</t>
  </si>
  <si>
    <t xml:space="preserve"> UAT Rural/UAT Județ 
 Parteneriatele intre cele enumerate</t>
  </si>
  <si>
    <t>Competitivitate IMM și antreprenoriat</t>
  </si>
  <si>
    <t>Eficiență energetică</t>
  </si>
  <si>
    <t>NOTA: Elaborat pe baza calendarelor indicative transmise de Autoritățile de Management</t>
  </si>
  <si>
    <t>OP 1, RSO 1.3</t>
  </si>
  <si>
    <t>221.A Sprijin pentru realizarea unui Centru de date Regional</t>
  </si>
  <si>
    <t xml:space="preserve">UAT orase Jud Ilfov/municipiul Bucuresti, subunitati UAT/sectoarele municipiului București </t>
  </si>
  <si>
    <t xml:space="preserve">Investiții pentru dezvoltarea întreprinderilor mici și mijlocii care sprijină creșterea durabilă și crearea de locuri de muncă în Județul Hunedoara </t>
  </si>
  <si>
    <t>RO423-Hunedoara, 
incl. alocare distinctă pentru ITI Valea Jiului, conform ghidului solicitantului</t>
  </si>
  <si>
    <t xml:space="preserve">Sprijin de până la 200.000 EUR pentru creșterea durabilă și crearea de locuri de muncă în Județul Hunedoara’’ </t>
  </si>
  <si>
    <t>RO423-Hunedoara, 
incl. ITI Valea Jiului, conform ghidului solicitantului</t>
  </si>
  <si>
    <t xml:space="preserve">RSO3.1. Dezvoltarea unei rețele TEN-T sustenabile, reziliente în fața schimbărilor climatice, inteligente, sigure și intermodale </t>
  </si>
  <si>
    <t>(P8) Asistență tehnică</t>
  </si>
  <si>
    <t>3 – O Europă mai conectată prin dezvoltarea mobilității</t>
  </si>
  <si>
    <t>teritoriul României</t>
  </si>
  <si>
    <t>necompetitiv,  conform principiului ”primul venit, primul servit”, până la epuizarea finanțării disponibile sau până la închierea apelului, oricare dintre cele două date survine prima</t>
  </si>
  <si>
    <t>Administratorii porturilor maritime si fluviale;
Administratorii de căi navigabile;
Operatori Portuari Privați / Operatori de transport naval /Operatori de terminale logistice;
MTI;
Unități Administrativ Teritoriale;
Parteneriate între beneficiari;</t>
  </si>
  <si>
    <t>ESO4.1</t>
  </si>
  <si>
    <t>ESO4.5</t>
  </si>
  <si>
    <t>ESO4.7</t>
  </si>
  <si>
    <t xml:space="preserve">3.a.1.2.Furnizarea de măsuri active în pachete de servicii integrate
</t>
  </si>
  <si>
    <t>FEDR d (iii) Obiectiv specific -; promovarea incluziunii socio-economice a comunităților marginalizate, a gospodăriilor cu venituri mici și a grupurilor dezavantajate, inclusiv a persoanelor cu nevoi speciale, prin acțiuni integrate, inclusiv locuințe și servicii sociale
FSE+ (k)</t>
  </si>
  <si>
    <t>Construirea, inchirierea și reabilitatea/renovarea locuințelor sociale împreună cu măsuri de acompaniere în vederea integrării persoanelor vulnerabile 
Sprijin pentru reglementarea așezărilor informale</t>
  </si>
  <si>
    <t>RSO4.3
ESO4.11</t>
  </si>
  <si>
    <t>FEDR
FSE+</t>
  </si>
  <si>
    <t>FSE  (m) reducerea privațiunilor materiale prin furnizarea de alimente și/sau de asistență materială de bază celor mai defavorizate persoane, inclusiv copiilor, și aplicarea de măsuri auxiliare care să sprijine incluziunea socială a acestora. (2.Sprijin pentru cuplurile mamă – nou-născut)</t>
  </si>
  <si>
    <t>ESO4.13</t>
  </si>
  <si>
    <t>MIPE</t>
  </si>
  <si>
    <t>FSE  (m) reducerea privațiunilor materiale prin furnizarea de alimente și/sau de asistență materială de bază celor mai defavorizate persoane, inclusiv copiilor, și aplicarea de măsuri auxiliare care să sprijine incluziunea socială a acestora. (1. Sprijin pentru preșcolarii și elevii, din învățământul de stat, proveniți din familii defavorizate)</t>
  </si>
  <si>
    <t>Sprijin pentru preșcolarii și elevii, din învățământul de stat, proveniți din familii defavorizate</t>
  </si>
  <si>
    <t>Sprijin pentru cuplurile mamă – nou-născut</t>
  </si>
  <si>
    <t>ESO4.11+RSO4.3</t>
  </si>
  <si>
    <t>15.11.2023</t>
  </si>
  <si>
    <t xml:space="preserve">trim 2/2024                    </t>
  </si>
  <si>
    <t xml:space="preserve">
MMAP/ANAR, MS/Institutul de Sănătate Publică</t>
  </si>
  <si>
    <t>PDD Finanțarea proiectelor pentru care a fost aplicabil mecanismul de finanțare descris la art. I din OUG 109/2022 
Proiecte  NOI</t>
  </si>
  <si>
    <t>finanțare investiții art 1 OUG 109/2022</t>
  </si>
  <si>
    <t xml:space="preserve">ADI prin OR </t>
  </si>
  <si>
    <t>27.11.2023</t>
  </si>
  <si>
    <t>Instalații integrate de tratare a deșeurilor care asigură tratarea deșeurilor colectate separat și a deșeurilor reziduale</t>
  </si>
  <si>
    <t xml:space="preserve">finanțare operaţiuni privind conservarea biodiversității pentru a îndeplini cerințele directivelor de mediu  </t>
  </si>
  <si>
    <t>PDD Finanțarea operaţiunilor pentru dotarea RNMCA cu echipamente noi (calitate aer) FAZATE</t>
  </si>
  <si>
    <t xml:space="preserve">finanțare operaţiuni pentru dotarea Rețeaua Națională de Monitorizare a Calității Aerului cu echipamente noi (calitate aer) </t>
  </si>
  <si>
    <t>PDD Finanțarea măsurilor de prevenție (managementul principalelor tipuri de risc identificate în PNMRD) 
FAZATE</t>
  </si>
  <si>
    <t>PDD Finanțarea măsurilor de intervenție pentru imbunătățirea sistemului de răspuns la risc
FAZATE</t>
  </si>
  <si>
    <t>PDD 
Reducerea emisiilor de GES și creşterea eficienţei energetice în sistemele de distribuție și transporta energiei termice
 FAZATE</t>
  </si>
  <si>
    <t>15.12.2023</t>
  </si>
  <si>
    <t>PDD Promovarea utilizarii surselor de energie regenerabila 
FAZATE</t>
  </si>
  <si>
    <t>PDD Sisteme și rețele inteligente de energie FAZATE</t>
  </si>
  <si>
    <t>2.a.2. Pregătirea şi furnizarea ofertei de servicii de formare/ocupare pentru tineri, inclusiv pentru tineri NEET, prin pachete integrate de măsuri active personalizate în funcție de profilul tinerilor</t>
  </si>
  <si>
    <t>Scheme naționale de stimulare a ocupării tinerilor</t>
  </si>
  <si>
    <t>entitățile Serviciul Public de Ocupare</t>
  </si>
  <si>
    <t>ANOFM/AJOFM</t>
  </si>
  <si>
    <t>MMSS in parteneriat cu actori relevanti in domeniul economiei sociale</t>
  </si>
  <si>
    <t>5.f.1. Dezvoltarea și asigurarea calității sistemului de ÎETC</t>
  </si>
  <si>
    <t>Dezvoltarea și asigurarea calității sistemului de ÎETC</t>
  </si>
  <si>
    <t>ESO4.6</t>
  </si>
  <si>
    <t>Ministerul Educatiei</t>
  </si>
  <si>
    <t>6.f.1.Intervenții integrate care vor viza unitățile de învățământ de stat care au nivel de învățământ primar cu un risc ridicat de părăsire timpurie a școlii și abandon școlar în rândul grupurilor dezavantajate și  grad ridicat de marginalizare</t>
  </si>
  <si>
    <t>Intervenții integrate care vor viza unitățile de învățământ de stat care au nivel de învățământ primar cu un risc ridicat de părăsire timpurie a școlii și abandon școlar în rândul grupurilor dezavantajate și  grad ridicat de marginalizare</t>
  </si>
  <si>
    <t>Ministerul Educației/ISJ/CCD/Instituții de învățământ preuniversitar din rețeaua națională publică sau privată/Furnizori publici si privați autorizati pentru servicii de consiliere/logopedie/consiliere psihologica, etc.</t>
  </si>
  <si>
    <t xml:space="preserve">6.f.6. Intervenții pentru învățământul terțiar (combaterea abandonului universitar si cresterea accesului la studii universitare) </t>
  </si>
  <si>
    <t xml:space="preserve"> Intervenții pentru învățământul terțiar (combaterea abandonului universitar si cresterea accesului la studii universitare) </t>
  </si>
  <si>
    <t>Ministerul Educatiei/Institutii de invatamant superior acreditate, inclusiv parteneriatele  între licee, universități și alți actori relevanți pentru sistemul de educație</t>
  </si>
  <si>
    <t>7.e.1. Realizarea unui mecanism eficient de recunoaștere a rezultatelor învățării dobândite în contexte non-formale și informale în învățământul preuniversitar și terțiar, pentru o mai bună integrare pe piața muncii. Definirea pentru sistemul de învățământul preuniversitar al unui nucleu al competențelor/standardelor de evaluare pe niveluri, în baza curriculumului național în vigoare. Elaborarea probelor de evaluare standardizată</t>
  </si>
  <si>
    <t>Asigurarea calității educației pentru toți, în corelație cu dinamica pieței muncii și societății</t>
  </si>
  <si>
    <t>7.e.3 Facilitarea accesului informat și a participării active la programe de educație, în acord cu interesele și competențele elevilor/studenților, cât și cu nevoile pieței muncii</t>
  </si>
  <si>
    <t>Flexibilizarea și diversificarea oportunităților de formare și dezvoltare a competențelor cheie ale elevilor</t>
  </si>
  <si>
    <t>8 .e.1. Optimizarea mecanismului de monitorizare și evaluare a politicilor publice privind formarea profesională la nivel de sistem</t>
  </si>
  <si>
    <t>Optimizarea mecanismului de monitorizare și evaluare a politicilor publice privind formarea profesională la nivel de sistem</t>
  </si>
  <si>
    <t>Ministerul Educatiei/CNDIPT</t>
  </si>
  <si>
    <t>8.e.2. Crearea si aplicare unui mecanism privind asigurarea calității învățării la locul de muncă (WBL) și certificarea rezultatelor învățării în formarea profesională inițială pentru a crește relevanța calificărilor pentru piața muncii</t>
  </si>
  <si>
    <t>Crearea si aplicare unui mecanism privind asigurarea calității învățării la locul de muncă (WBL) și certificarea rezultatelor învățării în formarea profesională inițială pentru a crește relevanța calificărilor pentru piața muncii</t>
  </si>
  <si>
    <t>8.e.3. Creșterea calității și a validității proceselor de predare-învățare-evaluare în ÎPT</t>
  </si>
  <si>
    <t>Creșterea calității și a validității proceselor de predare-învățare-evaluare în ÎPT</t>
  </si>
  <si>
    <t>Adaptarea serviciilor educaționale adresate elevilor și personalului didactic din ÎPT</t>
  </si>
  <si>
    <t>Ministerul Educatiei/CNDIPT/</t>
  </si>
  <si>
    <t>8.f.3. Dezvoltarea și furnizarea de programe remediale în vederea sprijinirii elevilor din clasa a IX-a, pentru creșterea nivelului de competență în citit, matematică şi științe</t>
  </si>
  <si>
    <t>Dezvoltarea și furnizarea de programe remediale în vederea sprijinirii elevilor din clasa a IX-a, pentru creșterea nivelului de competență în citit, matematică şi științe</t>
  </si>
  <si>
    <r>
      <t>MIPE -</t>
    </r>
    <r>
      <rPr>
        <b/>
        <sz val="16"/>
        <rFont val="Trebuchet MS"/>
        <family val="2"/>
      </rPr>
      <t xml:space="preserve"> AM PDD</t>
    </r>
  </si>
  <si>
    <t>Implementarea eficientă și transparentă a Programului Regional Nord-Est 2021 – 2027</t>
  </si>
  <si>
    <t xml:space="preserve">N/A </t>
  </si>
  <si>
    <t>necompetitiv, cu depunere continua</t>
  </si>
  <si>
    <t>Agentia pentru Dezvoltare Regionala Nord-Est</t>
  </si>
  <si>
    <t>8 APELURI</t>
  </si>
  <si>
    <t>Asigurarea AT pentru implementarea Strategiilor ITI prevăzute în cadrul Acordului de Parteneriat</t>
  </si>
  <si>
    <t>ADI ITI aferente ITI-urilor prevăzute în AP</t>
  </si>
  <si>
    <t xml:space="preserve">4 APELURI </t>
  </si>
  <si>
    <t>OP4 - RSO4.5</t>
  </si>
  <si>
    <t>31.12.2023</t>
  </si>
  <si>
    <t>4.a.1.Dezvoltarea unor instrumente și structuri colaborative/ participative</t>
  </si>
  <si>
    <t>FEDR - Investiții în infrastructura publică a unităților sanitare sau a structurilor medicale publice care desfășoară activități medicale de tip ambulatoriu sau acordă asistență medicală ambulatorie + proiecte  ambulatorii fazate POR</t>
  </si>
  <si>
    <t xml:space="preserve">FEDR - 	Investiții în infrastructura publică a unităților sanitare sau a structurilor medicale publice care desfășoară activități medicale de tip ambulatoriu sau acordă asistență medicală ambulatorie </t>
  </si>
  <si>
    <t xml:space="preserve">FEDR - Investiții ambulatorii - investiții în infrastructură publică a ambulatoriilor spitalelor de pediatrie, inclusiv investiții în cabinete de asistență medicală stomatologică
</t>
  </si>
  <si>
    <t xml:space="preserve">FEDR: A. Continuarea investițiilor în spitalele regionale de urgență: Iași, Cluj, Craiova (faza a II a)
construcție/ dotare
</t>
  </si>
  <si>
    <t>B2. Continuarea investițiilor în infrastructura de sănătate ITI Delta Dunării prin sprijinirea Spitalului Județean de Urgență Tulcea - Faza a II-a a proiectului sprijinit prin POR 2014-2020</t>
  </si>
  <si>
    <t>FEDR - o	Investiții în infrastructura publică a unităților sanitare sau a structurilor medicale publice care desfășoară activități medicale de tip ambulatoriu sau acordă asistență medicală ambulatorie 
dotare/ extindere/ modernizare/ reabilitare/ construcție nouă</t>
  </si>
  <si>
    <t xml:space="preserve">FEDR  extindere/ modernizare/ reabilitare/ construcție nouă ambulatoriu+dotarea de cabinete de asistență medicală stomatologică în structura ambulatoriilor și dotare </t>
  </si>
  <si>
    <t>dotare/ extindere/ modernizare/ reabilitare/ construcție nouă</t>
  </si>
  <si>
    <t>extindere/reabilitare/modernizare si dotare</t>
  </si>
  <si>
    <t>-UAT judet/UAT municipii / UAT orase / UAT comune si/sau alte autoritati structuri ale Admin Publice M14;
-Ministerul Sănătății și alte ministere cu rețea sanitară proprie aflate în subordinea sau în coordonarea acestora;
-Unități sanitare publice/ alte structuri publice care desfășoară activități medicale de tip ambulatoriu/ acordă asistență medicală ambulatorie;
-Alte autorități și instituții publice centrale, inclusiv instituții din sfera apărării şi ordinii publice și siguranței naționale respectiv Academiei Române;
-Parteneriate dintre autoritățile și instituțiile publice centrale și locale.</t>
  </si>
  <si>
    <t>-Unități sanitare publice cu personalitate juridică care desfășoară activități medicale de tip ambulatoriu sau care acordă asistență medicală ambulatorie
-Structuri publice cu personalitate juridică care desfășoară activități medicale de tip ambulatoriu sau care acordă asistență medicală ambulatorie 
-Unitățile administrativ-teritoriale, astfel cum sunt definite la art. 5 lit. pp) din Ordonanța de urgență a Guvernului nr. 57/2019, cu modificările și completările ulterioare, care au în coordonare/ subordonare/ autoritate sau dețin în administrare/ proprietate unitățile de la punctul a):
-Primăria Municipiului București, inclusiv prin Administrația Spitalelor și Serviciilor Medicale București și sectoarele Municipiului București, definite conform prevederilor art. 5 lit. pp și mm) din Ordonanța de urgență a Guvernului nr. 57/2019 privind Codul administrativ, cu modificările și completările ulterioare, care au în coordonare/ subordonare/ autoritate sau dețin în administrare/ proprietate unitățile de la punctul a); 
-Ministerul Sănătății, alte autorități și instituții publice centrale, inclusiv autorități și instituții publice centrale din sfera apărării, ordinii publice și siguranței naționale, respectiv a Academiei Române care au în coordonare/ subordonare/ autoritate sau dețin în administrare/ proprietate unitățile de la punctul a);</t>
  </si>
  <si>
    <t>-Unități sanitare publice de pediatrie cu personalitate juridică 
-Structuri publice cu personalitate juridică care desfășoară activități medicale de tip ambulatoriu sau care acordă asistență medicală ambulatorie 
-Unitățile administrativ-teritoriale, astfel cum sunt definite la art. 5 lit. pp) din Ordonanța de urgență a Guvernului nr. 57/2019, cu modificările și completările ulterioare, care au în coordonare/ subordonare/ autoritate sau dețin în administrare/ proprietate unitățile de la punctul a):
-Ministerul Sănătății, alte autorități și instituții publice centrale, inclusiv autorități și instituții publice centrale din sfera apărării, ordinii publice și siguranței naționale, respectiv a Academiei Române care au în coordonare/ subordonare/ autoritate sau dețin în administrare/ proprietate unitățile de la punctul a);</t>
  </si>
  <si>
    <t>-Unități sanitare publice de pediatrie cu personalitate juridică 
-Unitățile administrativ-teritoriale, astfel cum sunt definite la art. 5 lit. pp) din Ordonanța de urgență a Guvernului nr. 57/2019, cu modificările și completările ulterioare, care au în coordonare/ subordonare/ autoritate sau dețin în administrare/ proprietate unitățile de la punctul a):
-Primăria Municipiului București, inclusiv prin Administrația Spitalelor și Serviciilor Medicale București și sectoarele Municipiului București, definite conform prevederilor art. 5 lit. pp și mm) din Ordonanța de urgență a Guvernului nr. 57/2019 privind Codul administrativ, cu modificările și completările ulterioare, care au în coordonare/ subordonare/ autoritate sau dețin în administrare/ proprietate unitățile de la punctul a); 
-Ministerul Sănătății, alte autorități și instituții publice centrale, inclusiv autorități și instituții publice centrale din sfera apărării, ordinii publice și siguranței naționale, respectiv a Academiei Române care au în coordonare/ subordonare/ autoritate sau dețin în administrare/ proprietate unitățile de la punctul a);</t>
  </si>
  <si>
    <t>-Unități sanitare publice de obstetrică ginecologie cu personalitate juridică
-Structuri publice cu personalitate juridică care desfășoară activități medicale de tip ambulatoriu sau care acordă asistență medicală ambulatorie 
-Unitățile administrativ-teritoriale, astfel cum sunt definite la art. 5 lit. pp) din Ordonanța de urgență a Guvernului nr. 57/2019, cu modificările și completările ulterioare, care au în coordonare/ subordonare/ autoritate sau dețin în administrare/ proprietate unitățile de la punctul a):
-Ministerul Sănătății, alte autorități și instituții publice centrale, inclusiv autorități și instituții publice centrale din sfera apărării, ordinii publice și siguranței naționale, respectiv a Academiei Române care au în coordonare/ subordonare/ autoritate sau dețin în administrare/ proprietate unitățile de la punctul a);</t>
  </si>
  <si>
    <t>-Unități sanitare publice de obstetrică ginecologie cu personalitate juridică
-Unitățile administrativ-teritoriale, astfel cum sunt definite la art. 5 lit. pp) din Ordonanța de urgență a Guvernului nr. 57/2019, cu modificările și completările ulterioare, care au în coordonare/ subordonare/ autoritate sau dețin în administrare/ proprietate unitățile de la punctul a):
-Ministerul Sănătății, alte autorități și instituții publice centrale, inclusiv autorități și instituții publice centrale din sfera apărării, ordinii publice și siguranței naționale, respectiv a Academiei Române care au în coordonare/ subordonare/ autoritate sau dețin în administrare/ proprietate unitățile de la punctul a);</t>
  </si>
  <si>
    <t xml:space="preserve">-Institut sau instituție medicală publică, unitate cu personalitate juridică aflată în subordinea Ministerului Sănătății cu competențe în domeniul endoscopiei digestive
-Institutele de sănătate publică, cu personalitate juridică, în subordinea Ministerului Sănătății – obligatoriu de implicat în ceea ce privește registrele de screening
-Universități publice de Medicină și Farmacie; 
-ONG-uri organizate ca societăți profesionale care desfășoară activități educaționale şi de cercetare în domeniul cancerului colorectal (ex Societatea Română de Endoscopie Digestivă, Societatea Română de Gastroenterologie şi Hepatologie, Societatea Română de Oncologie, Societatea Națională de Medicina Familiei, etc.) </t>
  </si>
  <si>
    <t>-Institut sau unitate sanitară publică cu personalitate juridică aflată în subordinea Ministerului Sănătății cu competențe în diagnosticarea, stadializarea și tratamentul  bolilor hepatice cronice de la stadiul de hepatită până la ciroza hepatică decompensată și hepatocarcinom.
-Institut Național de Sănătate Publică, cu personalitate juridică, în subordinea Ministerului Sănătății – obligatoriu de implicat în ceea ce privește registrul Sistemului Electronic de evidență al Screening-ului (SEES) 
-Instituțiile si structurile de specialitate ale Ministerului Sănătății, care desfășoară activități în domeniul sănătății publice la nivel național, regional, județean și local, cu personalitate juridică, aflate în subordinea, coordonarea sau sub autoritatea Ministerului Sănătății, cu excepția CNAS și a caselor de asigurări de sănătate;
-Universități publice de Medicină și Farmacie;
-Ordinul Asistenților Medicali Generaliști, Moașelor și Asistenților Medicali;
-ONG-uri cu activitate relevantă în activitățile eligibile.</t>
  </si>
  <si>
    <t>-Ministerul Sănătății
-UAT judet/UAT municipii / UAT orase / UAT comune si/sau alte autoritati structuri ale Admin Publice Locale
-Unități sanitare publice cu personalitate juridică care diagnostichează si tratează pacienți cu patologie vasculară cerebrală acută
-Universități de Medicină și Farmacie  singure sau în parteneriat</t>
  </si>
  <si>
    <t>ANDIS/ Ministerul Sănătății/ parteneriat</t>
  </si>
  <si>
    <t>Consiliul Județean Tulcea/Spitalul Județean de Urgență Tulcea</t>
  </si>
  <si>
    <t xml:space="preserve">Competitiv OIS Combaterea cancerului
</t>
  </si>
  <si>
    <t>OIS pacient critic Competitiv</t>
  </si>
  <si>
    <t xml:space="preserve">necompetitiv
OIS transplant
</t>
  </si>
  <si>
    <t>P1 (Gorj) - Sprijin pentru IMM-uri (1.A)</t>
  </si>
  <si>
    <t>P1 (Gorj) - Sprijin pentru microintreprinderi (1.B)</t>
  </si>
  <si>
    <t>P1 (Gorj) - Sprijin pentru intreprinderi sociale (1.C)</t>
  </si>
  <si>
    <t xml:space="preserve">P2 (Hunedoara) - Sprijin pentru IMM-uri (1A) </t>
  </si>
  <si>
    <t>P2 (Hunedoara) - Sprijin pentru microintreprinderi (1.B)</t>
  </si>
  <si>
    <t>P2 (Hunedoara) - Sprijin pentru intreprinderi sociale (1.C)</t>
  </si>
  <si>
    <t>P3 (Dolj) - Sprijin pentru IMM-uri (1A)</t>
  </si>
  <si>
    <t>P3 (Dolj) - Sprijin pentru microintreprinderi (1.B)</t>
  </si>
  <si>
    <t>P3 (Dolj) - Sprijin pentru intreprinderi sociale (1.C)</t>
  </si>
  <si>
    <t>P4 (Galati) - Sprijin pentru IMM-uri (1A)</t>
  </si>
  <si>
    <t>P4 (Galati) - Sprijin pentru microintreprinderi (1.B)</t>
  </si>
  <si>
    <t>P4 (Galati) - Sprijin pentru intreprinderi sociale (1.C)</t>
  </si>
  <si>
    <t>P5 (Prahova) - Sprijin pentru IMM-uri (1.A)</t>
  </si>
  <si>
    <t>P5 (Prahova) - Sprijin pentru microintreprinderi (1.B)</t>
  </si>
  <si>
    <t>P5 (Prahova) - Sprijin pentru intreprinderi sociale (1.C)</t>
  </si>
  <si>
    <t>P6 (Mures) - Sprijin pentru IMM-uri (1.A)</t>
  </si>
  <si>
    <t>P6 (Mures) - Sprijin pentru microintreprinderi (1.B)</t>
  </si>
  <si>
    <t>P6 (Mures) - Sprijin pentru intreprinderi sociale (1.C)</t>
  </si>
  <si>
    <t>Dată ESTIMATĂ publicare ghid final
(zz/ll/an)</t>
  </si>
  <si>
    <t xml:space="preserve">Dată ESTIMATĂ deschidere apel
(zz/ll/an)  </t>
  </si>
  <si>
    <t>Dată ESTIMATĂ închidere apel</t>
  </si>
  <si>
    <t xml:space="preserve">8 APELURI </t>
  </si>
  <si>
    <t>11 APELURI</t>
  </si>
  <si>
    <t>Structuri de afaceri - incubatoare de afaceri - Etapizate</t>
  </si>
  <si>
    <t>Investitii in cladirile rezidentiale in vederea asigurarii/cresterii eficientei energetice -Etapizate</t>
  </si>
  <si>
    <t>Investitii in clădirile publice in vederea asigurarii/cresterii eficientei energetice si masuri pentru utilizarea unor surse regenerabile de energie - Etapizate</t>
  </si>
  <si>
    <t>Sprijin pentru conservarea, imbunatatirea sau extinderea infrastructurii verzi-albastre - Etapizate</t>
  </si>
  <si>
    <t>UAT orase, municipii, municipii resedinta de judet</t>
  </si>
  <si>
    <t>Sprijin pentru transport urban sustenabil si durabil - Etapizate</t>
  </si>
  <si>
    <t>Conectivitate regionala si imbunatatirea accesului la TEN-T (Modernizarea si reabilitarea retelei de drumuri judetene care asigura conectivitatea directa sau indirecta cu reteaua TEN-T) - Etapizate</t>
  </si>
  <si>
    <t>Infrastructura educationala pentru nivel prescolar - Etapizate</t>
  </si>
  <si>
    <t>Infrastructura educațională pentru învățământ primar, secundar - Etapizate</t>
  </si>
  <si>
    <t>Infrastructura educationala pentru invatamant tertiar - Etapizate</t>
  </si>
  <si>
    <t>Universitati</t>
  </si>
  <si>
    <t>Investiții  teritoriale in strategii urbane - Etapizate</t>
  </si>
  <si>
    <t>UAT municipii resedinta de judet /UAT municipii /UAT orase / UAT judet / ONG / unitati de cult</t>
  </si>
  <si>
    <t>Asigurarea funcționării sistemului de management - apel 2</t>
  </si>
  <si>
    <t>Eficiență energetică în clădiri rezidențiale - UAT municipii</t>
  </si>
  <si>
    <t>Promovarea eficienței energetice și reducerea emisiilor de gaze cu efect de seră.</t>
  </si>
  <si>
    <t>OP 2, RSO 2.1</t>
  </si>
  <si>
    <t>unitățile administrativ teritoriale municipiu reședință de județ și municipiile din Regiunea Vest, exceptând municipiile din ITI Valea Jiului</t>
  </si>
  <si>
    <t>31.11.2023</t>
  </si>
  <si>
    <t>Eficiență energetică în clădiri rezidențiale - UAT orașe AR</t>
  </si>
  <si>
    <t>unitățile administrativ teritoriale oraș din județul Arad</t>
  </si>
  <si>
    <t>Eficiență energetică în clădiri rezidențiale - UAT orașe CS</t>
  </si>
  <si>
    <t>unitățile administrativ teritoriale oraș din județul Caraș-Severin</t>
  </si>
  <si>
    <t>Eficiență energetică în clădiri rezidențiale - UAT orașe HD</t>
  </si>
  <si>
    <t>unitățile administrativ teritoriale oraș din județul Hunedoara, exceptând orașele din ITI Valea Jiului;</t>
  </si>
  <si>
    <t>Eficiență energetică în clădiri rezidențiale - UAT orașe TM</t>
  </si>
  <si>
    <t>unitățile administrativ teritoriale oraș din județul Timiș</t>
  </si>
  <si>
    <t>Eficiență energetică în clădiri rezidențiale - UAT ITI Valea Jiului</t>
  </si>
  <si>
    <t>unitățile administrativ teritoriale municipiu și oraș din ITI Valea Jiului</t>
  </si>
  <si>
    <t>Sprijin pentru IMM-uri</t>
  </si>
  <si>
    <t>IMM-urile cu sediul social în Regiunea Vest și locația de implementare în mediul urban; întreprinderi mici și mijlocii non-agricole, cu locația de implementare în mediul rural din Regiunea Vest</t>
  </si>
  <si>
    <t>Spații publice</t>
  </si>
  <si>
    <t>Revitalizare și regenerare urbană - UAT municipii</t>
  </si>
  <si>
    <t>Creșterea accesului populației la spații publice atractive și de calitate și redarea acestora către cetățeni, prin transformarea și reinventarea spațiului public din zonele dens populate din intravilanul localităților urbane, într-o abordare integrată.</t>
  </si>
  <si>
    <t>OP 5, RSO 5.1</t>
  </si>
  <si>
    <t>unitățile administrativ teritoriale municipii reședință de județ și municipiile din Regiunea Vest, exceptând municipiile din ITI Valea Jiului; 
parteneriatele între unitățile administrativ teritoriale de mai sus - lider și unitățile administrativ teritoriale județ sau instituții publice de interes local care dețin clădirile publice - partener</t>
  </si>
  <si>
    <t>Revitalizare și regenerare urbană - UAT orașe AR</t>
  </si>
  <si>
    <t>unitățile administrativ teritoriale orașe din județul Arad;
parteneriatele între unitățile administrativ teritoriale de mai sus - lider și unitățile administrativ teritoriale județ sau instituții publice de interes local care dețin clădirile publice - partener</t>
  </si>
  <si>
    <t>Revitalizare și regenerare urbană - UAT orașe CS</t>
  </si>
  <si>
    <t>unitățile administrativ teritoriale orașe din județul Caraș-Severin; parteneriatele între unitățile administrativ teritoriale de mai sus - lider și unitățile administrativ teritoriale județ sau instituții publice de interes local care dețin clădirile publice - partener</t>
  </si>
  <si>
    <t>Revitalizare și regenerare urbană - UAT orașe HD</t>
  </si>
  <si>
    <t>unitățile administrativ teritoriale orașe din județul Hunedoara;
parteneriatele între unitățile administrativ teritoriale de mai sus - lider și unitățile administrativ teritoriale județ sau instituții publice de interes local care dețin clădirile publice - partener</t>
  </si>
  <si>
    <t>Revitalizare și regenerare urbană - UAT orașe TM</t>
  </si>
  <si>
    <t>unitățile administrativ teritoriale orașe din județul Timiș;
parteneriatele între unitățile administrativ teritoriale de mai sus - lider și unitățile administrativ teritoriale județ sau instituții publice de interes local care dețin clădirile publice - partener</t>
  </si>
  <si>
    <t>Revitalizare și regenerare urbană - UAT ITI Valea Jiului</t>
  </si>
  <si>
    <t>unitățile administrativ teritoriale municipii și orașe din ITI Valea Jiului; parteneriatele între unitățile administrativ teritoriale de mai sus - lider și unitățile administrativ teritoriale județ sau instituții publice de interes local care dețin clădirile publice - partener</t>
  </si>
  <si>
    <t>132.A.2.  Sprijinirea dezvoltării unor investiții inițiale ale unor IMM-uri în cadrul parcurilor de specializare inteligentă</t>
  </si>
  <si>
    <t>12 APELURI</t>
  </si>
  <si>
    <t>Microîntreprinderi (inclusiv start-up)</t>
  </si>
  <si>
    <t>27.10.2023</t>
  </si>
  <si>
    <t>08.12.2023</t>
  </si>
  <si>
    <t>Entitate de management a platformei (parteneriate intre UAT, asociatii, clustere, universitati, institute de cercetare, intreprinderi)</t>
  </si>
  <si>
    <t>20.11.2023</t>
  </si>
  <si>
    <t>20.12.2023</t>
  </si>
  <si>
    <t xml:space="preserve">UAT municipii/ UAT orase </t>
  </si>
  <si>
    <t>08.11.2023</t>
  </si>
  <si>
    <t>19.12.2023</t>
  </si>
  <si>
    <t>19.01.2024</t>
  </si>
  <si>
    <t>2 APELURI</t>
  </si>
  <si>
    <t>20.10.2023</t>
  </si>
  <si>
    <t>20.12.2023 (in SMIS)</t>
  </si>
  <si>
    <t>20.02.2024</t>
  </si>
  <si>
    <t>22.01.2024</t>
  </si>
  <si>
    <t>25 APELURI</t>
  </si>
  <si>
    <t>Implementarea programului „Pachet de bază pentru persoanele fără/cu nivel scăzut de formare”</t>
  </si>
  <si>
    <t>9.g.4. Implementarea programului „Pachet de bază pentru persoanele fără/cu nivel scăzut de formare”</t>
  </si>
  <si>
    <t xml:space="preserve"> furnizori acreditati de servicii de  orientare in cariera si formare profesionala</t>
  </si>
  <si>
    <t>  furnizori acreditati de servicii de  orientare in cariera si formare profesionala</t>
  </si>
  <si>
    <t xml:space="preserve"> Implementarea programului „Competențe digitale pentru piata muncii”</t>
  </si>
  <si>
    <t>9.g.7. Implementarea programului „Competențe digitale pentru piata muncii”</t>
  </si>
  <si>
    <t>Furnizori de FPC</t>
  </si>
  <si>
    <t xml:space="preserve">6 APELURI </t>
  </si>
  <si>
    <t>Apă, apă uzată, P1, act 1.1 si 1.2</t>
  </si>
  <si>
    <t>PDD Proiecte regionale de apă şi apă uzată  ETAPIZATE</t>
  </si>
  <si>
    <t>finanțare investiții integrate de dezvoltare a sistemelor de apă și apă uzată ETAPIZATE</t>
  </si>
  <si>
    <t xml:space="preserve">FEDR </t>
  </si>
  <si>
    <t>14.11.2023
*acest ghid a fost lansat in consultare publica cu depunere in SMIS 2014-2020 dar se va trece cu depunere in SMIS 2021-2027 in varianta finala a ghidului datorita faptului ca nu vor fi declaratii de cheltuieli pana in decembrie 2023</t>
  </si>
  <si>
    <t>Apă, apă uzată, P1, act 1.2</t>
  </si>
  <si>
    <t>PDD Finanțarea investiţiilor pentru modernizarea rețelei naționale de monitorizare a calității apei ETAPIZATE (laborator)</t>
  </si>
  <si>
    <t>finanțare investiții pentru modernizarea rețelei naționale de monitorizare a calității apei  ETAPIZATE</t>
  </si>
  <si>
    <t>FEDR - nu exista alocare conform PDD aprobat - s-as pus din alocarea existenta jumatate</t>
  </si>
  <si>
    <t>12.12.2023</t>
  </si>
  <si>
    <t>14.12.2023</t>
  </si>
  <si>
    <t>16.10.2023*
doar cu conditia primirii raspunsului CE pe metodologie de evaluare si selectie</t>
  </si>
  <si>
    <t>PDD Pregătirea proiectelor de investiții de apă și apă uzată
Proiecte  de pregatire ETAPIZATE</t>
  </si>
  <si>
    <t>sprijin pregatire proiecte</t>
  </si>
  <si>
    <t xml:space="preserve">ADI prin OR finanțați prin POS M şi POIM
</t>
  </si>
  <si>
    <t xml:space="preserve">Economie circulară, P1, act 1.3 </t>
  </si>
  <si>
    <t>PDD Îmbunătățirea modului de gestionare a deșeurilor municipale în vedere asigurării tranziției spre economia circulară
ETAPIZATE</t>
  </si>
  <si>
    <t>Proiecte in sectorul deseuri - Proiecte pregatire proiecte deseuri Etapizate</t>
  </si>
  <si>
    <t>Biodiversitate, P2, act 2.1</t>
  </si>
  <si>
    <t>PDD Finanțarea operaţiunilor privind conservarea biodiversității pentru a îndeplini cerințele directivelor de mediu
Proiecte ETAPIZATE</t>
  </si>
  <si>
    <t>14.11.2023</t>
  </si>
  <si>
    <t>Calitatea aerului, P2, act 2.2</t>
  </si>
  <si>
    <t>Situri contaminate, inclusiv deșeuri contaminate, P2, act 2.3</t>
  </si>
  <si>
    <t>PDD Investigarea preliminară și detaliată a siturilor contaminate  - Proiecte NOI</t>
  </si>
  <si>
    <t xml:space="preserve">Managementul riscurilor și dezastrelor, P3, act 3.1 </t>
  </si>
  <si>
    <t>Managementul riscurilor și dezastrelor, P3, act 3.2</t>
  </si>
  <si>
    <t xml:space="preserve">Programul Dezvoltare Durabila 
</t>
  </si>
  <si>
    <t>Energie și eficientă energetică, P4, act 4.3</t>
  </si>
  <si>
    <t xml:space="preserve">PROGRAMUL DEZVOLTARE DURABILA 
</t>
  </si>
  <si>
    <t>Energie și eficientă energetică, P4, act 4.4</t>
  </si>
  <si>
    <t>Energie și eficientă energetică, P4, act 4.5</t>
  </si>
  <si>
    <t xml:space="preserve">15 APELURI </t>
  </si>
  <si>
    <t xml:space="preserve">(P7) Dezvoltarea infrastructurii de transport în sectorul naval (porturi maritime, căi navigabile interioare și porturi interioare) - proiecte noi de investiții și proiecte de sprijin </t>
  </si>
  <si>
    <t>16.10.2023</t>
  </si>
  <si>
    <t>(P7) Dezvoltarea infrastructurii de transport în sectorul naval (porturi maritime, căi navigabile interioare și porturi interioare) - proiecte fazate din perioada 2014-2020</t>
  </si>
  <si>
    <t>Administratorii porturilor maritime si fluviale;
Administratorii de căi navigabile;
Operatori Portuari Privați 
Operatori de transport naval /Operatori de terminale logistice;
Ministerul Transporturilor și Infrastructurii, prin direcția de specialitate aferentă sectorului naval;Unități Administrativ Teritoriale, pentru porturile aflate în administrarea acestora;
	Parteneriate între beneficiari;</t>
  </si>
  <si>
    <t>(P7) Dezvoltarea transportului naval și multimodal - Dezvoltarea infrastructurii de transport multimodal</t>
  </si>
  <si>
    <t>Operatori Portuari Privați 
Operatori de transport naval /Operatori de terminale logistice;
Unități Administrativ Teritoriale;</t>
  </si>
  <si>
    <t>08.01.2024</t>
  </si>
  <si>
    <t>(P7) Dezvoltarea transportului naval și multimodal - Realizarea de investiții în suprastructura portuară in vederea reducerii blocadei din zona Mării Negre ca urmare a conflictului armat din Ucraina</t>
  </si>
  <si>
    <t xml:space="preserve">Operatori Portuari Privați 
Operatori de transport naval /Operatori de terminale logistice;
</t>
  </si>
  <si>
    <t>30.11.2023</t>
  </si>
  <si>
    <t>N/A
Instructiune - 16.10.2023</t>
  </si>
  <si>
    <t>ONG-uri</t>
  </si>
  <si>
    <t xml:space="preserve">2 APELURI </t>
  </si>
  <si>
    <t>1 APELURI</t>
  </si>
  <si>
    <t>Dezvoltarea unor instrumente și structuri colaborative/ participative privind antreprenoriatul, inclusiv antreprenoriatul social</t>
  </si>
  <si>
    <t xml:space="preserve">20 APELURI </t>
  </si>
  <si>
    <t>13 APELURI</t>
  </si>
  <si>
    <t xml:space="preserve">ADR Bucuresti Ilfov - AM PR Bucuresti Ilfov </t>
  </si>
  <si>
    <t>17.10.2023</t>
  </si>
  <si>
    <t>Investitii pentru modernizarea microintreprinderilor  - APEL 1</t>
  </si>
  <si>
    <t>Investitii in cladirile publice in vederea cresterii eficientei energetice inclusiv, dupa caz, masuri de consolidare structurala, in functie de nivelul de expunere si vulnerabilitate la riscurile identificate - Municipii resedinta de judet, Municipii</t>
  </si>
  <si>
    <t>Dezvoltarea infrastructurii educationale pentru invatamant timpuriu (anteprescolar si prescolar), invatamant primar si gimnazial, invatamant secundar superior, filiera teoretica, filiera vocationala si tehnologica si invatamant profesional, inclusiv cel dual- Municipii resedinta de judet, Municipii</t>
  </si>
  <si>
    <t>Favorizarea dezvoltarii integrate sociale, economice si de mediu la nivel local si a patrimoniului cultural, turismului si securitatii in zonele urbane - Municipii resedinta de judet</t>
  </si>
  <si>
    <t>Calendarul estimativ consolidat al lansărilor de apeluri de proiecte pentru trimestrul IV 2023
- PROGRAMELE FINANȚATE ÎN CADRUL POLITICII DE COEZIUNE 2021-2027 - VERS. OCTOMBRIE 2023</t>
  </si>
  <si>
    <t>04.12.2023</t>
  </si>
  <si>
    <t>UAT judet / UAT municipii / UAT orase</t>
  </si>
  <si>
    <t>14 APELURI</t>
  </si>
  <si>
    <t xml:space="preserve">67 APELURI </t>
  </si>
  <si>
    <t>15.12.2023 
(condiționat de modificarea Legii nr.302/2021)</t>
  </si>
  <si>
    <t>29.12.2023 
(condiționat de modificarea Legii nr.302/2021)</t>
  </si>
  <si>
    <t>01.02.2024</t>
  </si>
  <si>
    <t xml:space="preserve">15.12.2023 </t>
  </si>
  <si>
    <t xml:space="preserve">29.12.2023 </t>
  </si>
  <si>
    <t>05.10.2023</t>
  </si>
  <si>
    <t>03.11.2023</t>
  </si>
  <si>
    <t>30.10.2023</t>
  </si>
  <si>
    <t>31.10.2023</t>
  </si>
  <si>
    <t>29.11.2023</t>
  </si>
  <si>
    <t>ADI prin OR finanțați prin POS M şi POIM</t>
  </si>
  <si>
    <t>MT</t>
  </si>
  <si>
    <t>trim 2/2025</t>
  </si>
  <si>
    <t>proiect fazat</t>
  </si>
  <si>
    <t xml:space="preserve">12 APELURI </t>
  </si>
  <si>
    <t>92 APELURI</t>
  </si>
  <si>
    <t xml:space="preserve">159 APELURI </t>
  </si>
  <si>
    <t>22.11.2023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</si>
</sst>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 _l_e_i_-;\-* #,##0.00\ _l_e_i_-;_-* &quot;-&quot;??\ _l_e_i_-;_-@_-"/>
    <numFmt numFmtId="165" formatCode="_-* #,##0.00_-;\-* #,##0.00_-;_-* &quot;-&quot;??_-;_-@_-"/>
    <numFmt numFmtId="166" formatCode="[$-418]mmmm\-yy;@"/>
    <numFmt numFmtId="167" formatCode="[$-418]d\ mmmm\ yyyy;@"/>
    <numFmt numFmtId="168" formatCode="dd\.mm\.yyyy;@"/>
  </numFmts>
  <fonts count="20" x14ac:knownFonts="1">
    <font>
      <sz val="11"/>
      <color theme="1"/>
      <name val="Calibri"/>
      <family val="2"/>
      <charset val="238"/>
      <scheme val="minor"/>
    </font>
    <font>
      <sz val="11"/>
      <color theme="1"/>
      <name val="Calibri"/>
      <family val="2"/>
      <scheme val="minor"/>
    </font>
    <font>
      <sz val="11"/>
      <color theme="1"/>
      <name val="Calibri"/>
      <family val="2"/>
      <charset val="238"/>
      <scheme val="minor"/>
    </font>
    <font>
      <sz val="11"/>
      <color theme="1"/>
      <name val="Calibri"/>
      <family val="2"/>
      <scheme val="minor"/>
    </font>
    <font>
      <sz val="10"/>
      <name val="Arial"/>
      <family val="2"/>
      <charset val="238"/>
    </font>
    <font>
      <sz val="14"/>
      <color theme="1"/>
      <name val="Calibri"/>
      <family val="2"/>
      <charset val="238"/>
      <scheme val="minor"/>
    </font>
    <font>
      <b/>
      <sz val="14"/>
      <color theme="1"/>
      <name val="Calibri"/>
      <family val="2"/>
      <scheme val="minor"/>
    </font>
    <font>
      <sz val="16"/>
      <name val="Trebuchet MS"/>
      <family val="2"/>
    </font>
    <font>
      <b/>
      <sz val="16"/>
      <name val="Trebuchet MS"/>
      <family val="2"/>
    </font>
    <font>
      <sz val="18"/>
      <name val="Trebuchet MS"/>
      <family val="2"/>
    </font>
    <font>
      <sz val="18"/>
      <color theme="1"/>
      <name val="Trebuchet MS"/>
      <family val="2"/>
    </font>
    <font>
      <b/>
      <sz val="18"/>
      <color theme="0"/>
      <name val="Trebuchet MS"/>
      <family val="2"/>
    </font>
    <font>
      <b/>
      <sz val="18"/>
      <name val="Trebuchet MS"/>
      <family val="2"/>
    </font>
    <font>
      <b/>
      <sz val="18"/>
      <color rgb="FF000099"/>
      <name val="Trebuchet MS"/>
      <family val="2"/>
    </font>
    <font>
      <sz val="20"/>
      <color theme="7" tint="0.59999389629810485"/>
      <name val="Trebuchet MS"/>
      <family val="2"/>
    </font>
    <font>
      <b/>
      <sz val="20"/>
      <name val="Trebuchet MS"/>
      <family val="2"/>
    </font>
    <font>
      <b/>
      <sz val="24"/>
      <color rgb="FF000099"/>
      <name val="Trebuchet MS"/>
      <family val="2"/>
    </font>
    <font>
      <i/>
      <sz val="18"/>
      <color theme="1"/>
      <name val="Trebuchet MS"/>
      <family val="2"/>
    </font>
    <font>
      <b/>
      <sz val="18"/>
      <color rgb="FFFF0000"/>
      <name val="Trebuchet MS"/>
      <family val="2"/>
    </font>
    <font>
      <sz val="11"/>
      <color rgb="FF000000"/>
      <name val="Calibri"/>
      <family val="2"/>
    </font>
  </fonts>
  <fills count="9">
    <fill>
      <patternFill patternType="none"/>
    </fill>
    <fill>
      <patternFill patternType="gray125"/>
    </fill>
    <fill>
      <patternFill patternType="solid">
        <fgColor theme="7" tint="0.79998168889431442"/>
        <bgColor indexed="64"/>
      </patternFill>
    </fill>
    <fill>
      <patternFill patternType="solid">
        <fgColor theme="4"/>
        <bgColor indexed="64"/>
      </patternFill>
    </fill>
    <fill>
      <patternFill patternType="solid">
        <fgColor theme="9" tint="0.79998168889431442"/>
        <bgColor indexed="64"/>
      </patternFill>
    </fill>
    <fill>
      <patternFill patternType="solid">
        <fgColor rgb="FF92D050"/>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auto="1"/>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auto="1"/>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1">
    <xf numFmtId="0" fontId="0" fillId="0" borderId="0"/>
    <xf numFmtId="0" fontId="3" fillId="0" borderId="0"/>
    <xf numFmtId="165" fontId="2"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0" fontId="4" fillId="0" borderId="0"/>
    <xf numFmtId="164" fontId="2" fillId="0" borderId="0" applyFont="0" applyFill="0" applyBorder="0" applyAlignment="0" applyProtection="0"/>
    <xf numFmtId="0" fontId="3" fillId="0" borderId="0"/>
    <xf numFmtId="0" fontId="1" fillId="0" borderId="0"/>
    <xf numFmtId="0" fontId="19" fillId="0" borderId="0"/>
  </cellStyleXfs>
  <cellXfs count="136">
    <xf numFmtId="0" fontId="0" fillId="0" borderId="0" xfId="0"/>
    <xf numFmtId="0" fontId="0" fillId="0" borderId="0" xfId="0" pivotButton="1"/>
    <xf numFmtId="0" fontId="0" fillId="0" borderId="0" xfId="0" applyAlignment="1">
      <alignment horizontal="left"/>
    </xf>
    <xf numFmtId="0" fontId="5" fillId="0" borderId="1" xfId="0" applyFont="1" applyBorder="1" applyAlignment="1">
      <alignment horizontal="center" vertical="center" wrapText="1"/>
    </xf>
    <xf numFmtId="0" fontId="5" fillId="0" borderId="1" xfId="0" applyFont="1" applyBorder="1" applyAlignment="1">
      <alignment horizontal="center" vertical="top" wrapText="1"/>
    </xf>
    <xf numFmtId="0" fontId="6" fillId="0" borderId="1" xfId="0" applyFont="1" applyBorder="1" applyAlignment="1">
      <alignment horizontal="center" vertical="center" wrapText="1"/>
    </xf>
    <xf numFmtId="0" fontId="6" fillId="0" borderId="1" xfId="0" applyFont="1" applyBorder="1" applyAlignment="1">
      <alignment horizontal="center" vertical="top" wrapText="1"/>
    </xf>
    <xf numFmtId="0" fontId="6" fillId="2"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4" fontId="5" fillId="0" borderId="1" xfId="0" applyNumberFormat="1" applyFont="1" applyBorder="1" applyAlignment="1">
      <alignment horizontal="center" vertical="top"/>
    </xf>
    <xf numFmtId="4" fontId="6" fillId="2" borderId="1" xfId="0" applyNumberFormat="1" applyFont="1" applyFill="1" applyBorder="1" applyAlignment="1">
      <alignment horizontal="center" vertical="top"/>
    </xf>
    <xf numFmtId="3" fontId="5" fillId="0" borderId="1" xfId="0" applyNumberFormat="1" applyFont="1" applyBorder="1" applyAlignment="1">
      <alignment horizontal="center" vertical="top"/>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top" wrapText="1"/>
    </xf>
    <xf numFmtId="3" fontId="5" fillId="3" borderId="1" xfId="0" applyNumberFormat="1" applyFont="1" applyFill="1" applyBorder="1" applyAlignment="1">
      <alignment horizontal="center" vertical="top"/>
    </xf>
    <xf numFmtId="4" fontId="6" fillId="4" borderId="1" xfId="0" applyNumberFormat="1" applyFont="1" applyFill="1" applyBorder="1" applyAlignment="1">
      <alignment horizontal="center" vertical="center" wrapText="1"/>
    </xf>
    <xf numFmtId="1" fontId="0" fillId="0" borderId="0" xfId="0" applyNumberFormat="1"/>
    <xf numFmtId="0" fontId="9" fillId="0" borderId="0" xfId="0" applyFont="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3" fontId="10" fillId="0" borderId="0" xfId="0" applyNumberFormat="1" applyFont="1" applyAlignment="1">
      <alignment horizontal="center" vertical="center" wrapText="1"/>
    </xf>
    <xf numFmtId="0" fontId="12" fillId="0" borderId="0" xfId="0" applyFont="1" applyAlignment="1">
      <alignment horizontal="center" vertical="center" wrapText="1"/>
    </xf>
    <xf numFmtId="0" fontId="12" fillId="4" borderId="1" xfId="0" applyFont="1" applyFill="1" applyBorder="1" applyAlignment="1">
      <alignment horizontal="center" vertical="center" wrapText="1"/>
    </xf>
    <xf numFmtId="0" fontId="12" fillId="4" borderId="1" xfId="0" applyFont="1" applyFill="1" applyBorder="1" applyAlignment="1">
      <alignment horizontal="center" vertical="center"/>
    </xf>
    <xf numFmtId="0" fontId="12" fillId="5" borderId="0" xfId="0" applyFont="1" applyFill="1" applyAlignment="1">
      <alignment horizontal="center" vertical="center" wrapText="1"/>
    </xf>
    <xf numFmtId="0" fontId="12" fillId="6" borderId="1" xfId="0" applyFont="1" applyFill="1" applyBorder="1" applyAlignment="1">
      <alignment horizontal="center" vertical="center" wrapText="1"/>
    </xf>
    <xf numFmtId="0" fontId="12" fillId="6" borderId="1" xfId="0" applyFont="1" applyFill="1" applyBorder="1" applyAlignment="1">
      <alignment horizontal="center" vertical="center"/>
    </xf>
    <xf numFmtId="0" fontId="11" fillId="0" borderId="0" xfId="0" applyFont="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0" xfId="0" applyFont="1" applyAlignment="1">
      <alignment horizontal="center" vertical="center" wrapText="1"/>
    </xf>
    <xf numFmtId="14" fontId="10" fillId="0" borderId="0" xfId="0" applyNumberFormat="1" applyFont="1" applyAlignment="1">
      <alignment horizontal="center" vertical="center" wrapText="1"/>
    </xf>
    <xf numFmtId="14" fontId="10" fillId="0" borderId="0" xfId="0" applyNumberFormat="1" applyFont="1" applyAlignment="1">
      <alignment horizontal="center" vertical="center"/>
    </xf>
    <xf numFmtId="14" fontId="10" fillId="0" borderId="0" xfId="0" applyNumberFormat="1" applyFont="1" applyAlignment="1">
      <alignment horizontal="center" vertical="top" wrapText="1"/>
    </xf>
    <xf numFmtId="166" fontId="9" fillId="4" borderId="1" xfId="0" applyNumberFormat="1" applyFont="1" applyFill="1" applyBorder="1" applyAlignment="1">
      <alignment horizontal="center" vertical="center" wrapText="1"/>
    </xf>
    <xf numFmtId="166" fontId="7" fillId="0" borderId="1" xfId="5" applyNumberFormat="1" applyFont="1" applyBorder="1" applyAlignment="1">
      <alignment horizontal="center" vertical="center" wrapText="1"/>
    </xf>
    <xf numFmtId="166" fontId="7" fillId="0" borderId="1" xfId="0" applyNumberFormat="1" applyFont="1" applyBorder="1" applyAlignment="1">
      <alignment horizontal="center" vertical="center" wrapText="1"/>
    </xf>
    <xf numFmtId="0" fontId="9" fillId="4"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7" fillId="0" borderId="2" xfId="0" applyFont="1" applyBorder="1" applyAlignment="1">
      <alignment horizontal="center" vertical="center" wrapText="1"/>
    </xf>
    <xf numFmtId="0" fontId="14" fillId="0" borderId="0" xfId="0" applyFont="1" applyAlignment="1">
      <alignment horizontal="center" vertical="top" wrapText="1"/>
    </xf>
    <xf numFmtId="0" fontId="10" fillId="0" borderId="0" xfId="0" applyFont="1" applyAlignment="1">
      <alignment horizontal="center" vertical="top" wrapText="1"/>
    </xf>
    <xf numFmtId="0" fontId="9" fillId="0" borderId="0" xfId="0" applyFont="1" applyAlignment="1">
      <alignment horizontal="center" vertical="top" wrapText="1"/>
    </xf>
    <xf numFmtId="14" fontId="10" fillId="0" borderId="0" xfId="0" applyNumberFormat="1" applyFont="1" applyAlignment="1">
      <alignment horizontal="center" vertical="top"/>
    </xf>
    <xf numFmtId="0" fontId="7" fillId="0" borderId="0" xfId="0" applyFont="1" applyAlignment="1">
      <alignment horizontal="center" vertical="top" wrapText="1"/>
    </xf>
    <xf numFmtId="0" fontId="17" fillId="0" borderId="0" xfId="0" applyFont="1" applyAlignment="1">
      <alignment horizontal="left" vertical="top"/>
    </xf>
    <xf numFmtId="168" fontId="7" fillId="0" borderId="1" xfId="0" applyNumberFormat="1" applyFont="1" applyBorder="1" applyAlignment="1" applyProtection="1">
      <alignment horizontal="center" vertical="center" wrapText="1"/>
      <protection locked="0"/>
    </xf>
    <xf numFmtId="168" fontId="7" fillId="0" borderId="1" xfId="0" applyNumberFormat="1" applyFont="1" applyBorder="1" applyAlignment="1">
      <alignment horizontal="center" vertical="center" wrapText="1"/>
    </xf>
    <xf numFmtId="166" fontId="7" fillId="0" borderId="3" xfId="0" applyNumberFormat="1" applyFont="1" applyBorder="1" applyAlignment="1" applyProtection="1">
      <alignment horizontal="center" vertical="center"/>
      <protection locked="0"/>
    </xf>
    <xf numFmtId="166" fontId="7" fillId="0" borderId="3" xfId="5" applyNumberFormat="1" applyFont="1" applyBorder="1" applyAlignment="1">
      <alignment horizontal="center" vertical="center" wrapText="1"/>
    </xf>
    <xf numFmtId="14" fontId="7" fillId="0" borderId="3" xfId="0" applyNumberFormat="1" applyFont="1" applyBorder="1" applyAlignment="1">
      <alignment horizontal="center" vertical="center" wrapText="1"/>
    </xf>
    <xf numFmtId="168" fontId="7" fillId="0" borderId="1" xfId="5" applyNumberFormat="1" applyFont="1" applyBorder="1" applyAlignment="1">
      <alignment horizontal="center" vertical="center" wrapText="1"/>
    </xf>
    <xf numFmtId="0" fontId="13" fillId="0" borderId="0" xfId="0" applyFont="1" applyAlignment="1">
      <alignment horizontal="left" vertical="center"/>
    </xf>
    <xf numFmtId="0" fontId="13" fillId="0" borderId="0" xfId="0" applyFont="1" applyAlignment="1">
      <alignment horizontal="left" vertical="center" wrapText="1"/>
    </xf>
    <xf numFmtId="0" fontId="7" fillId="0" borderId="9" xfId="0" applyFont="1" applyBorder="1" applyAlignment="1">
      <alignment horizontal="center" vertical="center" wrapText="1"/>
    </xf>
    <xf numFmtId="0" fontId="12" fillId="4" borderId="9" xfId="0" applyFont="1" applyFill="1" applyBorder="1" applyAlignment="1">
      <alignment horizontal="center" vertical="center" wrapText="1"/>
    </xf>
    <xf numFmtId="0" fontId="13" fillId="6" borderId="9" xfId="0" applyFont="1" applyFill="1" applyBorder="1" applyAlignment="1">
      <alignment horizontal="center" vertical="center" wrapText="1"/>
    </xf>
    <xf numFmtId="0" fontId="13" fillId="6" borderId="10"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6" borderId="4" xfId="0" applyFont="1" applyFill="1" applyBorder="1" applyAlignment="1">
      <alignment horizontal="center" vertical="center"/>
    </xf>
    <xf numFmtId="0" fontId="9" fillId="6" borderId="4" xfId="0" applyFont="1" applyFill="1" applyBorder="1" applyAlignment="1">
      <alignment horizontal="center" vertical="center" wrapText="1"/>
    </xf>
    <xf numFmtId="0" fontId="18" fillId="0" borderId="0" xfId="0" applyFont="1" applyAlignment="1">
      <alignment horizontal="center" vertical="center" wrapText="1"/>
    </xf>
    <xf numFmtId="3" fontId="7" fillId="0" borderId="0" xfId="0" applyNumberFormat="1" applyFont="1" applyAlignment="1">
      <alignment horizontal="center" vertical="center" wrapText="1"/>
    </xf>
    <xf numFmtId="0" fontId="7" fillId="8" borderId="1" xfId="0" applyFont="1" applyFill="1" applyBorder="1" applyAlignment="1">
      <alignment horizontal="center" vertical="center" wrapText="1"/>
    </xf>
    <xf numFmtId="3" fontId="10" fillId="0" borderId="0" xfId="0" applyNumberFormat="1" applyFont="1" applyAlignment="1">
      <alignment horizontal="center" vertical="top" wrapText="1"/>
    </xf>
    <xf numFmtId="3" fontId="7" fillId="0" borderId="1" xfId="0" applyNumberFormat="1" applyFont="1" applyBorder="1" applyAlignment="1">
      <alignment horizontal="center" vertical="center" wrapText="1"/>
    </xf>
    <xf numFmtId="0" fontId="7" fillId="0" borderId="12" xfId="0" applyFont="1" applyBorder="1" applyAlignment="1">
      <alignment horizontal="center" vertical="center" wrapText="1"/>
    </xf>
    <xf numFmtId="0" fontId="7" fillId="0" borderId="12" xfId="0" applyFont="1" applyBorder="1" applyAlignment="1">
      <alignment horizontal="center" vertical="center"/>
    </xf>
    <xf numFmtId="49" fontId="7" fillId="0" borderId="12" xfId="0" applyNumberFormat="1" applyFont="1" applyBorder="1" applyAlignment="1">
      <alignment horizontal="center" vertical="center" wrapText="1"/>
    </xf>
    <xf numFmtId="164" fontId="7" fillId="0" borderId="1" xfId="7" applyFont="1" applyFill="1" applyBorder="1" applyAlignment="1">
      <alignment horizontal="center" vertical="center"/>
    </xf>
    <xf numFmtId="164" fontId="7" fillId="0" borderId="12" xfId="7" applyFont="1" applyFill="1" applyBorder="1" applyAlignment="1">
      <alignment horizontal="center" vertical="center" wrapText="1"/>
    </xf>
    <xf numFmtId="49" fontId="7" fillId="0" borderId="1" xfId="0" applyNumberFormat="1" applyFont="1" applyBorder="1" applyAlignment="1">
      <alignment horizontal="center" vertical="center" wrapText="1"/>
    </xf>
    <xf numFmtId="164" fontId="7" fillId="0" borderId="1" xfId="7" applyFont="1" applyFill="1" applyBorder="1" applyAlignment="1">
      <alignment horizontal="center" vertical="center" wrapText="1"/>
    </xf>
    <xf numFmtId="168" fontId="7" fillId="0" borderId="1" xfId="0" applyNumberFormat="1" applyFont="1" applyBorder="1" applyAlignment="1">
      <alignment horizontal="center" vertical="center"/>
    </xf>
    <xf numFmtId="0" fontId="7" fillId="8" borderId="9" xfId="0" applyFont="1" applyFill="1" applyBorder="1" applyAlignment="1">
      <alignment horizontal="center" vertical="center" wrapText="1"/>
    </xf>
    <xf numFmtId="0" fontId="7" fillId="8" borderId="1" xfId="0" applyFont="1" applyFill="1" applyBorder="1" applyAlignment="1">
      <alignment horizontal="center" vertical="center"/>
    </xf>
    <xf numFmtId="168" fontId="7" fillId="0" borderId="12" xfId="0" applyNumberFormat="1" applyFont="1" applyBorder="1" applyAlignment="1" applyProtection="1">
      <alignment horizontal="center" vertical="center" wrapText="1"/>
      <protection locked="0"/>
    </xf>
    <xf numFmtId="3" fontId="7" fillId="0" borderId="1" xfId="7" applyNumberFormat="1" applyFont="1" applyFill="1" applyBorder="1" applyAlignment="1" applyProtection="1">
      <alignment horizontal="center" vertical="center" wrapText="1"/>
      <protection locked="0"/>
    </xf>
    <xf numFmtId="3" fontId="7" fillId="0" borderId="1" xfId="3" applyNumberFormat="1" applyFont="1" applyBorder="1" applyAlignment="1">
      <alignment horizontal="center" vertical="center" wrapText="1"/>
    </xf>
    <xf numFmtId="3" fontId="12" fillId="4" borderId="1" xfId="0" applyNumberFormat="1" applyFont="1" applyFill="1" applyBorder="1" applyAlignment="1">
      <alignment horizontal="center" vertical="center" wrapText="1"/>
    </xf>
    <xf numFmtId="3" fontId="7" fillId="0" borderId="12" xfId="0" applyNumberFormat="1" applyFont="1" applyBorder="1" applyAlignment="1">
      <alignment horizontal="center" vertical="center"/>
    </xf>
    <xf numFmtId="3" fontId="7" fillId="0" borderId="1" xfId="0" applyNumberFormat="1" applyFont="1" applyBorder="1" applyAlignment="1">
      <alignment horizontal="center" vertical="center"/>
    </xf>
    <xf numFmtId="3" fontId="7" fillId="8" borderId="1" xfId="0" applyNumberFormat="1" applyFont="1" applyFill="1" applyBorder="1" applyAlignment="1">
      <alignment horizontal="center" vertical="center" wrapText="1"/>
    </xf>
    <xf numFmtId="3" fontId="12" fillId="6" borderId="1" xfId="0" applyNumberFormat="1" applyFont="1" applyFill="1" applyBorder="1" applyAlignment="1">
      <alignment horizontal="center" vertical="center" wrapText="1"/>
    </xf>
    <xf numFmtId="3" fontId="12" fillId="6" borderId="4" xfId="0" applyNumberFormat="1" applyFont="1" applyFill="1" applyBorder="1" applyAlignment="1">
      <alignment horizontal="center" vertical="center" wrapText="1"/>
    </xf>
    <xf numFmtId="0" fontId="13" fillId="0" borderId="0" xfId="0" applyFont="1" applyAlignment="1">
      <alignment horizontal="center" vertical="center" wrapText="1"/>
    </xf>
    <xf numFmtId="168" fontId="7" fillId="8" borderId="1" xfId="0" applyNumberFormat="1" applyFont="1" applyFill="1" applyBorder="1" applyAlignment="1">
      <alignment horizontal="center" vertical="center" wrapText="1"/>
    </xf>
    <xf numFmtId="0" fontId="9" fillId="0" borderId="9" xfId="0" applyFont="1" applyBorder="1" applyAlignment="1">
      <alignment horizontal="center" vertical="center" wrapText="1"/>
    </xf>
    <xf numFmtId="166" fontId="7" fillId="8" borderId="3" xfId="0" applyNumberFormat="1" applyFont="1" applyFill="1" applyBorder="1" applyAlignment="1" applyProtection="1">
      <alignment horizontal="center" vertical="center"/>
      <protection locked="0"/>
    </xf>
    <xf numFmtId="0" fontId="9" fillId="5" borderId="0" xfId="0" applyFont="1" applyFill="1" applyAlignment="1">
      <alignment horizontal="center" vertical="center" wrapText="1"/>
    </xf>
    <xf numFmtId="3" fontId="9" fillId="5" borderId="0" xfId="0" applyNumberFormat="1" applyFont="1" applyFill="1" applyAlignment="1">
      <alignment horizontal="center" vertical="center" wrapText="1"/>
    </xf>
    <xf numFmtId="0" fontId="7" fillId="0" borderId="1" xfId="0" applyFont="1" applyBorder="1" applyAlignment="1">
      <alignment vertical="center" wrapText="1"/>
    </xf>
    <xf numFmtId="168" fontId="7" fillId="0" borderId="3" xfId="0" applyNumberFormat="1" applyFont="1" applyBorder="1" applyAlignment="1" applyProtection="1">
      <alignment horizontal="center" vertical="center" wrapText="1"/>
      <protection locked="0"/>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7" xfId="0" applyFont="1" applyBorder="1" applyAlignment="1">
      <alignment horizontal="left" vertical="center" wrapText="1"/>
    </xf>
    <xf numFmtId="3" fontId="7" fillId="0" borderId="7" xfId="7" applyNumberFormat="1" applyFont="1" applyFill="1" applyBorder="1" applyAlignment="1" applyProtection="1">
      <alignment horizontal="center" vertical="center" wrapText="1"/>
      <protection locked="0"/>
    </xf>
    <xf numFmtId="3" fontId="7" fillId="0" borderId="7" xfId="0" applyNumberFormat="1" applyFont="1" applyBorder="1" applyAlignment="1">
      <alignment horizontal="center" vertical="center" wrapText="1"/>
    </xf>
    <xf numFmtId="166" fontId="7" fillId="8" borderId="3" xfId="5" applyNumberFormat="1" applyFont="1" applyFill="1" applyBorder="1" applyAlignment="1">
      <alignment horizontal="center" vertical="center" wrapText="1"/>
    </xf>
    <xf numFmtId="168" fontId="7" fillId="0" borderId="7" xfId="0" applyNumberFormat="1" applyFont="1" applyBorder="1" applyAlignment="1">
      <alignment horizontal="center" vertical="center" wrapText="1"/>
    </xf>
    <xf numFmtId="168" fontId="7" fillId="0" borderId="7" xfId="0" applyNumberFormat="1" applyFont="1" applyBorder="1" applyAlignment="1" applyProtection="1">
      <alignment horizontal="center" vertical="center" wrapText="1"/>
      <protection locked="0"/>
    </xf>
    <xf numFmtId="167" fontId="7" fillId="0" borderId="3" xfId="0" applyNumberFormat="1" applyFont="1" applyBorder="1" applyAlignment="1" applyProtection="1">
      <alignment horizontal="center" vertical="center"/>
      <protection locked="0"/>
    </xf>
    <xf numFmtId="166" fontId="9" fillId="4" borderId="3" xfId="0" applyNumberFormat="1" applyFont="1" applyFill="1" applyBorder="1" applyAlignment="1">
      <alignment horizontal="center" vertical="center"/>
    </xf>
    <xf numFmtId="166" fontId="7" fillId="0" borderId="3" xfId="0" applyNumberFormat="1" applyFont="1" applyBorder="1" applyAlignment="1">
      <alignment horizontal="center" vertical="center"/>
    </xf>
    <xf numFmtId="168" fontId="7" fillId="0" borderId="13" xfId="0" applyNumberFormat="1" applyFont="1" applyBorder="1" applyAlignment="1" applyProtection="1">
      <alignment horizontal="center" vertical="center" wrapText="1"/>
      <protection locked="0"/>
    </xf>
    <xf numFmtId="166" fontId="7" fillId="8" borderId="3" xfId="0" applyNumberFormat="1" applyFont="1" applyFill="1" applyBorder="1" applyAlignment="1">
      <alignment horizontal="center" vertical="center"/>
    </xf>
    <xf numFmtId="14" fontId="7" fillId="0" borderId="3" xfId="0" applyNumberFormat="1" applyFont="1" applyBorder="1" applyAlignment="1">
      <alignment horizontal="center" vertical="center"/>
    </xf>
    <xf numFmtId="166" fontId="7" fillId="0" borderId="3" xfId="0" applyNumberFormat="1" applyFont="1" applyBorder="1" applyAlignment="1" applyProtection="1">
      <alignment horizontal="center" vertical="center" wrapText="1"/>
      <protection locked="0"/>
    </xf>
    <xf numFmtId="0" fontId="9" fillId="4" borderId="3" xfId="0" applyFont="1" applyFill="1" applyBorder="1" applyAlignment="1">
      <alignment horizontal="center" vertical="center"/>
    </xf>
    <xf numFmtId="0" fontId="9" fillId="6" borderId="3" xfId="0" applyFont="1" applyFill="1" applyBorder="1" applyAlignment="1">
      <alignment horizontal="center" vertical="center"/>
    </xf>
    <xf numFmtId="0" fontId="9" fillId="6" borderId="5" xfId="0" applyFont="1" applyFill="1" applyBorder="1" applyAlignment="1">
      <alignment horizontal="center" vertical="center"/>
    </xf>
    <xf numFmtId="0" fontId="7" fillId="0" borderId="7"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8" borderId="3" xfId="0" applyFont="1" applyFill="1" applyBorder="1" applyAlignment="1">
      <alignment horizontal="center" vertical="center" wrapText="1"/>
    </xf>
    <xf numFmtId="49" fontId="7" fillId="8" borderId="3" xfId="0" applyNumberFormat="1" applyFont="1" applyFill="1" applyBorder="1" applyAlignment="1">
      <alignment horizontal="center" vertical="center" wrapText="1"/>
    </xf>
    <xf numFmtId="3" fontId="7" fillId="0" borderId="0" xfId="0" applyNumberFormat="1" applyFont="1" applyAlignment="1">
      <alignment horizontal="center" vertical="center"/>
    </xf>
    <xf numFmtId="168" fontId="7" fillId="0" borderId="3" xfId="5"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168" fontId="7" fillId="0" borderId="3" xfId="0" applyNumberFormat="1" applyFont="1" applyBorder="1" applyAlignment="1" applyProtection="1">
      <alignment horizontal="center" vertical="center"/>
      <protection locked="0"/>
    </xf>
    <xf numFmtId="0" fontId="16" fillId="0" borderId="0" xfId="0" applyFont="1" applyAlignment="1">
      <alignment horizontal="center" vertical="center" wrapText="1"/>
    </xf>
    <xf numFmtId="3" fontId="7" fillId="0" borderId="1" xfId="0" applyNumberFormat="1" applyFont="1" applyBorder="1" applyAlignment="1">
      <alignment horizontal="center" vertical="center" wrapText="1"/>
    </xf>
    <xf numFmtId="0" fontId="15" fillId="7" borderId="6" xfId="0" applyFont="1" applyFill="1" applyBorder="1" applyAlignment="1">
      <alignment horizontal="center" vertical="center" wrapText="1"/>
    </xf>
    <xf numFmtId="0" fontId="15" fillId="7" borderId="11"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15" fillId="7" borderId="12" xfId="0" applyFont="1" applyFill="1" applyBorder="1" applyAlignment="1">
      <alignment horizontal="center" vertical="center" wrapText="1"/>
    </xf>
    <xf numFmtId="3" fontId="15" fillId="7" borderId="7" xfId="0" applyNumberFormat="1" applyFont="1" applyFill="1" applyBorder="1" applyAlignment="1">
      <alignment horizontal="center" vertical="center" wrapText="1"/>
    </xf>
    <xf numFmtId="3" fontId="15" fillId="7" borderId="12" xfId="0" applyNumberFormat="1" applyFont="1" applyFill="1" applyBorder="1" applyAlignment="1">
      <alignment horizontal="center" vertical="center" wrapText="1"/>
    </xf>
    <xf numFmtId="0" fontId="15" fillId="7" borderId="8" xfId="0" applyFont="1" applyFill="1" applyBorder="1" applyAlignment="1">
      <alignment horizontal="center" vertical="center" wrapText="1"/>
    </xf>
    <xf numFmtId="0" fontId="15" fillId="7" borderId="13" xfId="0" applyFont="1" applyFill="1" applyBorder="1" applyAlignment="1">
      <alignment horizontal="center" vertical="center" wrapText="1"/>
    </xf>
    <xf numFmtId="0" fontId="15" fillId="7" borderId="14" xfId="0" applyFont="1" applyFill="1" applyBorder="1" applyAlignment="1">
      <alignment horizontal="center" vertical="center" wrapText="1"/>
    </xf>
    <xf numFmtId="0" fontId="15" fillId="7" borderId="16" xfId="0" applyFont="1" applyFill="1" applyBorder="1" applyAlignment="1">
      <alignment horizontal="center" vertical="center" wrapText="1"/>
    </xf>
    <xf numFmtId="0" fontId="7" fillId="0" borderId="12" xfId="0" applyFont="1" applyBorder="1" applyAlignment="1">
      <alignment horizontal="center" vertical="center" wrapText="1"/>
    </xf>
    <xf numFmtId="0" fontId="7" fillId="0" borderId="15" xfId="0" applyFont="1" applyBorder="1" applyAlignment="1">
      <alignment horizontal="center" vertical="center" wrapText="1"/>
    </xf>
    <xf numFmtId="166" fontId="7" fillId="0" borderId="12" xfId="0" applyNumberFormat="1" applyFont="1" applyBorder="1" applyAlignment="1">
      <alignment horizontal="center" vertical="center" wrapText="1"/>
    </xf>
    <xf numFmtId="166" fontId="7" fillId="0" borderId="15" xfId="0" applyNumberFormat="1" applyFont="1" applyBorder="1" applyAlignment="1">
      <alignment horizontal="center" vertical="center" wrapText="1"/>
    </xf>
  </cellXfs>
  <cellStyles count="11">
    <cellStyle name="Comma" xfId="7" builtinId="3"/>
    <cellStyle name="Comma 2" xfId="2" xr:uid="{00000000-0005-0000-0000-000001000000}"/>
    <cellStyle name="Comma 3" xfId="4" xr:uid="{00000000-0005-0000-0000-000002000000}"/>
    <cellStyle name="Normal" xfId="0" builtinId="0"/>
    <cellStyle name="Normal 2" xfId="1" xr:uid="{00000000-0005-0000-0000-000004000000}"/>
    <cellStyle name="Normal 2 2 2" xfId="6" xr:uid="{00000000-0005-0000-0000-000005000000}"/>
    <cellStyle name="Normal 2 3 3 2" xfId="8" xr:uid="{00000000-0005-0000-0000-000006000000}"/>
    <cellStyle name="Normal 2 3 5 2 3 2 2" xfId="5" xr:uid="{00000000-0005-0000-0000-000007000000}"/>
    <cellStyle name="Normal 26 2" xfId="3" xr:uid="{00000000-0005-0000-0000-000008000000}"/>
    <cellStyle name="Normal 26 2 2" xfId="9" xr:uid="{00000000-0005-0000-0000-000009000000}"/>
    <cellStyle name="Normal 3" xfId="10" xr:uid="{C8BF6814-2CC5-4384-9F65-DEFF9EAB7564}"/>
  </cellStyles>
  <dxfs count="1">
    <dxf>
      <numFmt numFmtId="1" formatCode="0"/>
    </dxf>
  </dxfs>
  <tableStyles count="0" defaultTableStyle="TableStyleMedium2" defaultPivotStyle="PivotStyleLight16"/>
  <colors>
    <mruColors>
      <color rgb="FF66FFFF"/>
      <color rgb="FF000099"/>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[Calendar apeluri trim IV 2023_centralizat_pentru publicare site.xlsx]Sheet1Pivot chart 0!PivotTable3</c:name>
    <c:fmtId val="0"/>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23990940671710434"/>
          <c:y val="0.14249781277340332"/>
          <c:w val="0.62199582937027353"/>
          <c:h val="0.54573818897637794"/>
        </c:manualLayout>
      </c:layout>
      <c:barChart>
        <c:barDir val="col"/>
        <c:grouping val="clustered"/>
        <c:varyColors val="0"/>
        <c:ser>
          <c:idx val="0"/>
          <c:order val="0"/>
          <c:tx>
            <c:strRef>
              <c:f>'Sheet1Pivot chart 0'!$B$3</c:f>
              <c:strCache>
                <c:ptCount val="1"/>
                <c:pt idx="0">
                  <c:v>Nr. total apeluri planificate  </c:v>
                </c:pt>
              </c:strCache>
            </c:strRef>
          </c:tx>
          <c:spPr>
            <a:solidFill>
              <a:schemeClr val="accent1"/>
            </a:solidFill>
            <a:ln>
              <a:noFill/>
            </a:ln>
            <a:effectLst/>
          </c:spPr>
          <c:invertIfNegative val="0"/>
          <c:cat>
            <c:strRef>
              <c:f>'Sheet1Pivot chart 0'!$A$4:$A$20</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0'!$B$4:$B$20</c:f>
              <c:numCache>
                <c:formatCode>General</c:formatCode>
                <c:ptCount val="16"/>
                <c:pt idx="0">
                  <c:v>5</c:v>
                </c:pt>
                <c:pt idx="1">
                  <c:v>20</c:v>
                </c:pt>
                <c:pt idx="2">
                  <c:v>16</c:v>
                </c:pt>
                <c:pt idx="3">
                  <c:v>59</c:v>
                </c:pt>
                <c:pt idx="4">
                  <c:v>28</c:v>
                </c:pt>
                <c:pt idx="5">
                  <c:v>28</c:v>
                </c:pt>
                <c:pt idx="6">
                  <c:v>35</c:v>
                </c:pt>
                <c:pt idx="7">
                  <c:v>40</c:v>
                </c:pt>
                <c:pt idx="8">
                  <c:v>45</c:v>
                </c:pt>
                <c:pt idx="9">
                  <c:v>25</c:v>
                </c:pt>
                <c:pt idx="10">
                  <c:v>57</c:v>
                </c:pt>
                <c:pt idx="11">
                  <c:v>29</c:v>
                </c:pt>
                <c:pt idx="12">
                  <c:v>97</c:v>
                </c:pt>
                <c:pt idx="13">
                  <c:v>15</c:v>
                </c:pt>
                <c:pt idx="15">
                  <c:v>94</c:v>
                </c:pt>
              </c:numCache>
            </c:numRef>
          </c:val>
          <c:extLst>
            <c:ext xmlns:c16="http://schemas.microsoft.com/office/drawing/2014/chart" uri="{C3380CC4-5D6E-409C-BE32-E72D297353CC}">
              <c16:uniqueId val="{00000010-B86B-411C-98C5-BBCA5F02F3A8}"/>
            </c:ext>
          </c:extLst>
        </c:ser>
        <c:ser>
          <c:idx val="1"/>
          <c:order val="1"/>
          <c:tx>
            <c:strRef>
              <c:f>'Sheet1Pivot chart 0'!$C$3</c:f>
              <c:strCache>
                <c:ptCount val="1"/>
                <c:pt idx="0">
                  <c:v>Nr. apeluri  deschise in 2023  </c:v>
                </c:pt>
              </c:strCache>
            </c:strRef>
          </c:tx>
          <c:spPr>
            <a:solidFill>
              <a:schemeClr val="accent2"/>
            </a:solidFill>
            <a:ln>
              <a:noFill/>
            </a:ln>
            <a:effectLst/>
          </c:spPr>
          <c:invertIfNegative val="0"/>
          <c:cat>
            <c:strRef>
              <c:f>'Sheet1Pivot chart 0'!$A$4:$A$20</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0'!$C$4:$C$20</c:f>
              <c:numCache>
                <c:formatCode>General</c:formatCode>
                <c:ptCount val="16"/>
                <c:pt idx="0">
                  <c:v>5</c:v>
                </c:pt>
                <c:pt idx="1">
                  <c:v>20</c:v>
                </c:pt>
                <c:pt idx="2">
                  <c:v>16</c:v>
                </c:pt>
                <c:pt idx="3">
                  <c:v>32</c:v>
                </c:pt>
                <c:pt idx="4">
                  <c:v>12</c:v>
                </c:pt>
                <c:pt idx="5">
                  <c:v>22</c:v>
                </c:pt>
                <c:pt idx="6">
                  <c:v>31</c:v>
                </c:pt>
                <c:pt idx="7">
                  <c:v>17</c:v>
                </c:pt>
                <c:pt idx="8">
                  <c:v>45</c:v>
                </c:pt>
                <c:pt idx="9">
                  <c:v>24</c:v>
                </c:pt>
                <c:pt idx="10">
                  <c:v>53</c:v>
                </c:pt>
                <c:pt idx="11">
                  <c:v>26</c:v>
                </c:pt>
                <c:pt idx="12">
                  <c:v>63</c:v>
                </c:pt>
                <c:pt idx="13">
                  <c:v>15</c:v>
                </c:pt>
                <c:pt idx="15">
                  <c:v>94</c:v>
                </c:pt>
              </c:numCache>
            </c:numRef>
          </c:val>
          <c:extLst>
            <c:ext xmlns:c16="http://schemas.microsoft.com/office/drawing/2014/chart" uri="{C3380CC4-5D6E-409C-BE32-E72D297353CC}">
              <c16:uniqueId val="{00000011-B86B-411C-98C5-BBCA5F02F3A8}"/>
            </c:ext>
          </c:extLst>
        </c:ser>
        <c:dLbls>
          <c:showLegendKey val="0"/>
          <c:showVal val="0"/>
          <c:showCatName val="0"/>
          <c:showSerName val="0"/>
          <c:showPercent val="0"/>
          <c:showBubbleSize val="0"/>
        </c:dLbls>
        <c:gapWidth val="219"/>
        <c:overlap val="-27"/>
        <c:axId val="91789952"/>
        <c:axId val="91795840"/>
      </c:barChart>
      <c:catAx>
        <c:axId val="91789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795840"/>
        <c:crosses val="autoZero"/>
        <c:auto val="1"/>
        <c:lblAlgn val="ctr"/>
        <c:lblOffset val="100"/>
        <c:noMultiLvlLbl val="0"/>
      </c:catAx>
      <c:valAx>
        <c:axId val="917958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78995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[Calendar apeluri trim IV 2023_centralizat_pentru publicare site.xlsx]Sheet1Pivot chart 0!PivotTable4</c:name>
    <c:fmtId val="0"/>
  </c:pivotSource>
  <c:chart>
    <c:autoTitleDeleted val="0"/>
    <c:pivotFmts>
      <c:pivotFmt>
        <c:idx val="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9576516422779491"/>
          <c:y val="6.4675657190958039E-2"/>
          <c:w val="0.66315187501711315"/>
          <c:h val="0.70862494081335603"/>
        </c:manualLayout>
      </c:layout>
      <c:barChart>
        <c:barDir val="col"/>
        <c:grouping val="clustered"/>
        <c:varyColors val="0"/>
        <c:ser>
          <c:idx val="0"/>
          <c:order val="0"/>
          <c:tx>
            <c:strRef>
              <c:f>'Sheet1Pivot chart 0'!$G$22</c:f>
              <c:strCache>
                <c:ptCount val="1"/>
                <c:pt idx="0">
                  <c:v>Sum of Buget total Apeluri 2023  (mil. euro)</c:v>
                </c:pt>
              </c:strCache>
            </c:strRef>
          </c:tx>
          <c:spPr>
            <a:solidFill>
              <a:schemeClr val="accent1"/>
            </a:solidFill>
            <a:ln>
              <a:noFill/>
            </a:ln>
            <a:effectLst/>
          </c:spPr>
          <c:invertIfNegative val="0"/>
          <c:cat>
            <c:strRef>
              <c:f>'Sheet1Pivot chart 0'!$F$23:$F$39</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0'!$G$23:$G$39</c:f>
              <c:numCache>
                <c:formatCode>0</c:formatCode>
                <c:ptCount val="16"/>
                <c:pt idx="0">
                  <c:v>959.43086400000004</c:v>
                </c:pt>
                <c:pt idx="1">
                  <c:v>1953.4533220000001</c:v>
                </c:pt>
                <c:pt idx="2">
                  <c:v>5254.2033190000002</c:v>
                </c:pt>
                <c:pt idx="3">
                  <c:v>1913.53927862975</c:v>
                </c:pt>
                <c:pt idx="4">
                  <c:v>1128.1608819999999</c:v>
                </c:pt>
                <c:pt idx="5">
                  <c:v>1298.1652005000001</c:v>
                </c:pt>
                <c:pt idx="6">
                  <c:v>1245.36919464882</c:v>
                </c:pt>
                <c:pt idx="7">
                  <c:v>958.8</c:v>
                </c:pt>
                <c:pt idx="8">
                  <c:v>1312.4111618499999</c:v>
                </c:pt>
                <c:pt idx="9">
                  <c:v>1292.5776103399999</c:v>
                </c:pt>
                <c:pt idx="10">
                  <c:v>1273.0753087058799</c:v>
                </c:pt>
                <c:pt idx="11">
                  <c:v>1093.3688629999999</c:v>
                </c:pt>
                <c:pt idx="12">
                  <c:v>5470.8015566496697</c:v>
                </c:pt>
                <c:pt idx="13">
                  <c:v>9626.2365348799995</c:v>
                </c:pt>
                <c:pt idx="15">
                  <c:v>2530.738057</c:v>
                </c:pt>
              </c:numCache>
            </c:numRef>
          </c:val>
          <c:extLst>
            <c:ext xmlns:c16="http://schemas.microsoft.com/office/drawing/2014/chart" uri="{C3380CC4-5D6E-409C-BE32-E72D297353CC}">
              <c16:uniqueId val="{00000003-50B3-4E0A-9B47-2586A6A47B65}"/>
            </c:ext>
          </c:extLst>
        </c:ser>
        <c:ser>
          <c:idx val="1"/>
          <c:order val="1"/>
          <c:tx>
            <c:strRef>
              <c:f>'Sheet1Pivot chart 0'!$H$22</c:f>
              <c:strCache>
                <c:ptCount val="1"/>
                <c:pt idx="0">
                  <c:v>Sum of Buget UE apeluri 2023 (mil. euro) </c:v>
                </c:pt>
              </c:strCache>
            </c:strRef>
          </c:tx>
          <c:spPr>
            <a:solidFill>
              <a:schemeClr val="accent2"/>
            </a:solidFill>
            <a:ln>
              <a:noFill/>
            </a:ln>
            <a:effectLst/>
          </c:spPr>
          <c:invertIfNegative val="0"/>
          <c:cat>
            <c:strRef>
              <c:f>'Sheet1Pivot chart 0'!$F$23:$F$39</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0'!$H$23:$H$39</c:f>
              <c:numCache>
                <c:formatCode>0</c:formatCode>
                <c:ptCount val="16"/>
                <c:pt idx="0">
                  <c:v>457.48787299999998</c:v>
                </c:pt>
                <c:pt idx="1">
                  <c:v>1464.0072379999999</c:v>
                </c:pt>
                <c:pt idx="2">
                  <c:v>4044.0736459999998</c:v>
                </c:pt>
                <c:pt idx="3">
                  <c:v>1559.902728</c:v>
                </c:pt>
                <c:pt idx="4">
                  <c:v>880.83</c:v>
                </c:pt>
                <c:pt idx="5">
                  <c:v>519.26607960000001</c:v>
                </c:pt>
                <c:pt idx="6">
                  <c:v>1033.840453</c:v>
                </c:pt>
                <c:pt idx="7">
                  <c:v>797.14</c:v>
                </c:pt>
                <c:pt idx="8">
                  <c:v>1092.579518</c:v>
                </c:pt>
                <c:pt idx="9">
                  <c:v>1070.5328149239999</c:v>
                </c:pt>
                <c:pt idx="10">
                  <c:v>1055.4144510000001</c:v>
                </c:pt>
                <c:pt idx="11">
                  <c:v>910.62470499999995</c:v>
                </c:pt>
                <c:pt idx="12">
                  <c:v>1955.51239259</c:v>
                </c:pt>
                <c:pt idx="13">
                  <c:v>4650.5153259999997</c:v>
                </c:pt>
                <c:pt idx="15">
                  <c:v>2139.7155298100001</c:v>
                </c:pt>
              </c:numCache>
            </c:numRef>
          </c:val>
          <c:extLst>
            <c:ext xmlns:c16="http://schemas.microsoft.com/office/drawing/2014/chart" uri="{C3380CC4-5D6E-409C-BE32-E72D297353CC}">
              <c16:uniqueId val="{00000004-50B3-4E0A-9B47-2586A6A47B65}"/>
            </c:ext>
          </c:extLst>
        </c:ser>
        <c:dLbls>
          <c:showLegendKey val="0"/>
          <c:showVal val="0"/>
          <c:showCatName val="0"/>
          <c:showSerName val="0"/>
          <c:showPercent val="0"/>
          <c:showBubbleSize val="0"/>
        </c:dLbls>
        <c:gapWidth val="219"/>
        <c:overlap val="-27"/>
        <c:axId val="91854336"/>
        <c:axId val="91855872"/>
      </c:barChart>
      <c:catAx>
        <c:axId val="91854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855872"/>
        <c:crosses val="autoZero"/>
        <c:auto val="1"/>
        <c:lblAlgn val="ctr"/>
        <c:lblOffset val="100"/>
        <c:noMultiLvlLbl val="0"/>
      </c:catAx>
      <c:valAx>
        <c:axId val="918558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85433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r"/>
      <c:layout>
        <c:manualLayout>
          <c:xMode val="edge"/>
          <c:yMode val="edge"/>
          <c:x val="0.88550976080090205"/>
          <c:y val="0.42831512430656637"/>
          <c:w val="0.10859488179305514"/>
          <c:h val="0.3601477766281441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8</xdr:col>
      <xdr:colOff>241527</xdr:colOff>
      <xdr:row>2</xdr:row>
      <xdr:rowOff>186418</xdr:rowOff>
    </xdr:to>
    <xdr:pic>
      <xdr:nvPicPr>
        <xdr:cNvPr id="2" name="Picture 1">
          <a:extLst>
            <a:ext uri="{FF2B5EF4-FFF2-40B4-BE49-F238E27FC236}">
              <a16:creationId xmlns:a16="http://schemas.microsoft.com/office/drawing/2014/main" id="{86AE5717-999B-4493-AACC-3D546DA6DFC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68980" y="0"/>
          <a:ext cx="12342087" cy="146548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66676</xdr:colOff>
      <xdr:row>5</xdr:row>
      <xdr:rowOff>0</xdr:rowOff>
    </xdr:from>
    <xdr:to>
      <xdr:col>8</xdr:col>
      <xdr:colOff>504825</xdr:colOff>
      <xdr:row>19</xdr:row>
      <xdr:rowOff>76200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400050</xdr:colOff>
      <xdr:row>19</xdr:row>
      <xdr:rowOff>95249</xdr:rowOff>
    </xdr:from>
    <xdr:to>
      <xdr:col>8</xdr:col>
      <xdr:colOff>504825</xdr:colOff>
      <xdr:row>41</xdr:row>
      <xdr:rowOff>180974</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aura Elena Marinas" refreshedDate="44964.815813310182" createdVersion="6" refreshedVersion="6" minRefreshableVersion="3" recordCount="16" xr:uid="{00000000-000A-0000-FFFF-FFFF01000000}">
  <cacheSource type="worksheet">
    <worksheetSource ref="A1:E17" sheet="Sheet9"/>
  </cacheSource>
  <cacheFields count="5">
    <cacheField name="Program" numFmtId="0">
      <sharedItems count="16">
        <s v="PR NE"/>
        <s v="PR SE"/>
        <s v="PR S"/>
        <s v="PR SV"/>
        <s v="PT V"/>
        <s v="PR NV"/>
        <s v="PR C"/>
        <s v="PR BI"/>
        <s v="PTJ"/>
        <s v="PS"/>
        <s v="PCIDIF"/>
        <s v="PEO"/>
        <s v="PIDS"/>
        <s v="PDD"/>
        <s v="PT"/>
        <s v="PAT"/>
      </sharedItems>
    </cacheField>
    <cacheField name="Nr. total apeluri planificate " numFmtId="0">
      <sharedItems containsString="0" containsBlank="1" containsNumber="1" containsInteger="1" minValue="5" maxValue="97"/>
    </cacheField>
    <cacheField name="Nr. apeluri  deschise in 2023" numFmtId="0">
      <sharedItems containsString="0" containsBlank="1" containsNumber="1" containsInteger="1" minValue="5" maxValue="94"/>
    </cacheField>
    <cacheField name="Buget total Apeluri 2023  (mil. euro)" numFmtId="3">
      <sharedItems containsString="0" containsBlank="1" containsNumber="1" minValue="958.8" maxValue="9626.2365348799995"/>
    </cacheField>
    <cacheField name="Buget UE apeluri 2023 (mil. euro) " numFmtId="3">
      <sharedItems containsString="0" containsBlank="1" containsNumber="1" minValue="457.48787299999998" maxValue="4650.5153259999997"/>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6">
  <r>
    <x v="0"/>
    <n v="40"/>
    <n v="17"/>
    <n v="958.8"/>
    <n v="797.14"/>
  </r>
  <r>
    <x v="1"/>
    <n v="57"/>
    <n v="53"/>
    <n v="1273.0753087058799"/>
    <n v="1055.4144510000001"/>
  </r>
  <r>
    <x v="2"/>
    <n v="25"/>
    <n v="24"/>
    <n v="1292.5776103399999"/>
    <n v="1070.5328149239999"/>
  </r>
  <r>
    <x v="3"/>
    <n v="29"/>
    <n v="26"/>
    <n v="1093.3688629999999"/>
    <n v="910.62470499999995"/>
  </r>
  <r>
    <x v="4"/>
    <m/>
    <m/>
    <m/>
    <m/>
  </r>
  <r>
    <x v="5"/>
    <n v="45"/>
    <n v="45"/>
    <n v="1312.4111618499999"/>
    <n v="1092.579518"/>
  </r>
  <r>
    <x v="6"/>
    <n v="35"/>
    <n v="31"/>
    <n v="1245.36919464882"/>
    <n v="1033.840453"/>
  </r>
  <r>
    <x v="7"/>
    <n v="28"/>
    <n v="22"/>
    <n v="1298.1652005000001"/>
    <n v="519.26607960000001"/>
  </r>
  <r>
    <x v="8"/>
    <n v="94"/>
    <n v="94"/>
    <n v="2530.738057"/>
    <n v="2139.7155298100001"/>
  </r>
  <r>
    <x v="9"/>
    <n v="97"/>
    <n v="63"/>
    <n v="5470.8015566496697"/>
    <n v="1955.51239259"/>
  </r>
  <r>
    <x v="10"/>
    <n v="20"/>
    <n v="20"/>
    <n v="1953.4533220000001"/>
    <n v="1464.0072379999999"/>
  </r>
  <r>
    <x v="11"/>
    <n v="59"/>
    <n v="32"/>
    <n v="1913.53927862975"/>
    <n v="1559.902728"/>
  </r>
  <r>
    <x v="12"/>
    <n v="28"/>
    <n v="12"/>
    <n v="1128.1608819999999"/>
    <n v="880.83"/>
  </r>
  <r>
    <x v="13"/>
    <n v="16"/>
    <n v="16"/>
    <n v="5254.2033190000002"/>
    <n v="4044.0736459999998"/>
  </r>
  <r>
    <x v="14"/>
    <n v="15"/>
    <n v="15"/>
    <n v="9626.2365348799995"/>
    <n v="4650.5153259999997"/>
  </r>
  <r>
    <x v="15"/>
    <n v="5"/>
    <n v="5"/>
    <n v="959.43086400000004"/>
    <n v="457.4878729999999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ivotTable3" cacheId="3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A3:C20" firstHeaderRow="0" firstDataRow="1" firstDataCol="1"/>
  <pivotFields count="5">
    <pivotField axis="axisRow" showAll="0">
      <items count="17">
        <item x="15"/>
        <item x="10"/>
        <item x="13"/>
        <item x="11"/>
        <item x="12"/>
        <item x="7"/>
        <item x="6"/>
        <item x="0"/>
        <item x="5"/>
        <item x="2"/>
        <item x="1"/>
        <item x="3"/>
        <item x="9"/>
        <item x="14"/>
        <item x="4"/>
        <item x="8"/>
        <item t="default"/>
      </items>
    </pivotField>
    <pivotField dataField="1" showAll="0"/>
    <pivotField dataField="1" showAll="0"/>
    <pivotField showAll="0" defaultSubtotal="0"/>
    <pivotField showAll="0" defaultSubtotal="0"/>
  </pivotFields>
  <rowFields count="1">
    <field x="0"/>
  </rowFields>
  <rowItems count="17">
    <i>
      <x/>
    </i>
    <i>
      <x v="1"/>
    </i>
    <i>
      <x v="2"/>
    </i>
    <i>
      <x v="3"/>
    </i>
    <i>
      <x v="4"/>
    </i>
    <i>
      <x v="5"/>
    </i>
    <i>
      <x v="6"/>
    </i>
    <i>
      <x v="7"/>
    </i>
    <i>
      <x v="8"/>
    </i>
    <i>
      <x v="9"/>
    </i>
    <i>
      <x v="10"/>
    </i>
    <i>
      <x v="11"/>
    </i>
    <i>
      <x v="12"/>
    </i>
    <i>
      <x v="13"/>
    </i>
    <i>
      <x v="14"/>
    </i>
    <i>
      <x v="15"/>
    </i>
    <i t="grand">
      <x/>
    </i>
  </rowItems>
  <colFields count="1">
    <field x="-2"/>
  </colFields>
  <colItems count="2">
    <i>
      <x/>
    </i>
    <i i="1">
      <x v="1"/>
    </i>
  </colItems>
  <dataFields count="2">
    <dataField name="Nr. total apeluri planificate  " fld="1" baseField="0" baseItem="0"/>
    <dataField name="Nr. apeluri  deschise in 2023  " fld="2" baseField="0" baseItem="0"/>
  </dataFields>
  <chartFormats count="2">
    <chartFormat chart="0" format="16" series="1">
      <pivotArea type="data" outline="0" fieldPosition="0">
        <references count="1">
          <reference field="4294967294" count="1" selected="0">
            <x v="0"/>
          </reference>
        </references>
      </pivotArea>
    </chartFormat>
    <chartFormat chart="0" format="17"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1000000}" name="PivotTable4" cacheId="3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F22:H39" firstHeaderRow="0" firstDataRow="1" firstDataCol="1"/>
  <pivotFields count="5">
    <pivotField axis="axisRow" showAll="0">
      <items count="17">
        <item x="15"/>
        <item x="10"/>
        <item x="13"/>
        <item x="11"/>
        <item x="12"/>
        <item x="7"/>
        <item x="6"/>
        <item x="0"/>
        <item x="5"/>
        <item x="2"/>
        <item x="1"/>
        <item x="3"/>
        <item x="9"/>
        <item x="14"/>
        <item x="4"/>
        <item x="8"/>
        <item t="default"/>
      </items>
    </pivotField>
    <pivotField showAll="0"/>
    <pivotField showAll="0"/>
    <pivotField dataField="1" showAll="0" defaultSubtotal="0"/>
    <pivotField dataField="1" showAll="0" defaultSubtotal="0"/>
  </pivotFields>
  <rowFields count="1">
    <field x="0"/>
  </rowFields>
  <rowItems count="17">
    <i>
      <x/>
    </i>
    <i>
      <x v="1"/>
    </i>
    <i>
      <x v="2"/>
    </i>
    <i>
      <x v="3"/>
    </i>
    <i>
      <x v="4"/>
    </i>
    <i>
      <x v="5"/>
    </i>
    <i>
      <x v="6"/>
    </i>
    <i>
      <x v="7"/>
    </i>
    <i>
      <x v="8"/>
    </i>
    <i>
      <x v="9"/>
    </i>
    <i>
      <x v="10"/>
    </i>
    <i>
      <x v="11"/>
    </i>
    <i>
      <x v="12"/>
    </i>
    <i>
      <x v="13"/>
    </i>
    <i>
      <x v="14"/>
    </i>
    <i>
      <x v="15"/>
    </i>
    <i t="grand">
      <x/>
    </i>
  </rowItems>
  <colFields count="1">
    <field x="-2"/>
  </colFields>
  <colItems count="2">
    <i>
      <x/>
    </i>
    <i i="1">
      <x v="1"/>
    </i>
  </colItems>
  <dataFields count="2">
    <dataField name="Sum of Buget total Apeluri 2023  (mil. euro)" fld="3" baseField="0" baseItem="1"/>
    <dataField name="Sum of Buget UE apeluri 2023 (mil. euro) " fld="4" baseField="0" baseItem="1"/>
  </dataFields>
  <formats count="1">
    <format dxfId="0">
      <pivotArea outline="0" collapsedLevelsAreSubtotals="1" fieldPosition="0"/>
    </format>
  </formats>
  <chartFormats count="2">
    <chartFormat chart="0" format="3" series="1">
      <pivotArea type="data" outline="0" fieldPosition="0">
        <references count="1">
          <reference field="4294967294" count="1" selected="0">
            <x v="0"/>
          </reference>
        </references>
      </pivotArea>
    </chartFormat>
    <chartFormat chart="0" format="4"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46"/>
  <sheetViews>
    <sheetView tabSelected="1" view="pageBreakPreview" zoomScale="65" zoomScaleNormal="70" zoomScaleSheetLayoutView="65" workbookViewId="0">
      <selection activeCell="E12" sqref="E12"/>
    </sheetView>
  </sheetViews>
  <sheetFormatPr defaultColWidth="9.140625" defaultRowHeight="50.1" customHeight="1" x14ac:dyDescent="0.25"/>
  <cols>
    <col min="1" max="1" width="12.7109375" style="42" customWidth="1"/>
    <col min="2" max="2" width="10.28515625" style="43" customWidth="1"/>
    <col min="3" max="3" width="24.7109375" style="42" customWidth="1"/>
    <col min="4" max="4" width="35.42578125" style="42" customWidth="1"/>
    <col min="5" max="5" width="26" style="42" customWidth="1"/>
    <col min="6" max="6" width="43" style="42" customWidth="1"/>
    <col min="7" max="7" width="46.28515625" style="18" customWidth="1"/>
    <col min="8" max="8" width="25.42578125" style="18" customWidth="1"/>
    <col min="9" max="9" width="29.42578125" style="18" customWidth="1"/>
    <col min="10" max="10" width="34.42578125" style="20" customWidth="1"/>
    <col min="11" max="11" width="32.42578125" style="20" customWidth="1"/>
    <col min="12" max="12" width="16" style="18" customWidth="1"/>
    <col min="13" max="13" width="73.42578125" style="42" customWidth="1"/>
    <col min="14" max="14" width="28" style="42" customWidth="1"/>
    <col min="15" max="15" width="31.5703125" style="42" customWidth="1"/>
    <col min="16" max="16" width="36.85546875" style="33" customWidth="1"/>
    <col min="17" max="17" width="35.28515625" style="44" customWidth="1"/>
    <col min="18" max="18" width="23.28515625" style="42" customWidth="1"/>
    <col min="19" max="16384" width="9.140625" style="42"/>
  </cols>
  <sheetData>
    <row r="1" spans="1:17" s="18" customFormat="1" ht="50.1" customHeight="1" x14ac:dyDescent="0.25">
      <c r="B1" s="17"/>
      <c r="H1" s="19"/>
      <c r="J1" s="20"/>
      <c r="K1" s="20"/>
      <c r="P1" s="31"/>
      <c r="Q1" s="32"/>
    </row>
    <row r="2" spans="1:17" s="18" customFormat="1" ht="50.1" customHeight="1" x14ac:dyDescent="0.25">
      <c r="B2" s="17"/>
      <c r="H2" s="19"/>
      <c r="J2" s="20"/>
      <c r="K2" s="20"/>
      <c r="P2" s="31"/>
      <c r="Q2" s="32"/>
    </row>
    <row r="3" spans="1:17" s="18" customFormat="1" ht="60.75" customHeight="1" x14ac:dyDescent="0.25">
      <c r="B3" s="17"/>
      <c r="D3" s="120" t="s">
        <v>631</v>
      </c>
      <c r="E3" s="120"/>
      <c r="F3" s="120"/>
      <c r="G3" s="120"/>
      <c r="H3" s="120"/>
      <c r="I3" s="120"/>
      <c r="J3" s="120"/>
      <c r="K3" s="120"/>
      <c r="L3" s="120"/>
      <c r="M3" s="120"/>
      <c r="N3" s="120"/>
      <c r="O3" s="120"/>
      <c r="P3" s="120"/>
      <c r="Q3" s="32"/>
    </row>
    <row r="4" spans="1:17" s="18" customFormat="1" ht="50.1" customHeight="1" thickBot="1" x14ac:dyDescent="0.3">
      <c r="B4" s="17"/>
      <c r="H4" s="19"/>
      <c r="J4" s="20"/>
      <c r="K4" s="20"/>
      <c r="P4" s="31"/>
      <c r="Q4" s="32"/>
    </row>
    <row r="5" spans="1:17" s="18" customFormat="1" ht="69.75" customHeight="1" x14ac:dyDescent="0.25">
      <c r="B5" s="122" t="s">
        <v>0</v>
      </c>
      <c r="C5" s="124" t="s">
        <v>4</v>
      </c>
      <c r="D5" s="124" t="s">
        <v>247</v>
      </c>
      <c r="E5" s="124" t="s">
        <v>1</v>
      </c>
      <c r="F5" s="124" t="s">
        <v>2</v>
      </c>
      <c r="G5" s="124" t="s">
        <v>3</v>
      </c>
      <c r="H5" s="124" t="s">
        <v>22</v>
      </c>
      <c r="I5" s="124" t="s">
        <v>24</v>
      </c>
      <c r="J5" s="126" t="s">
        <v>26</v>
      </c>
      <c r="K5" s="126" t="s">
        <v>27</v>
      </c>
      <c r="L5" s="124" t="s">
        <v>28</v>
      </c>
      <c r="M5" s="124" t="s">
        <v>25</v>
      </c>
      <c r="N5" s="124" t="s">
        <v>23</v>
      </c>
      <c r="O5" s="130" t="s">
        <v>499</v>
      </c>
      <c r="P5" s="124" t="s">
        <v>500</v>
      </c>
      <c r="Q5" s="128" t="s">
        <v>501</v>
      </c>
    </row>
    <row r="6" spans="1:17" s="41" customFormat="1" ht="50.1" customHeight="1" thickBot="1" x14ac:dyDescent="0.3">
      <c r="B6" s="123"/>
      <c r="C6" s="125"/>
      <c r="D6" s="125"/>
      <c r="E6" s="125"/>
      <c r="F6" s="125"/>
      <c r="G6" s="125"/>
      <c r="H6" s="125"/>
      <c r="I6" s="125"/>
      <c r="J6" s="127"/>
      <c r="K6" s="127"/>
      <c r="L6" s="125"/>
      <c r="M6" s="125"/>
      <c r="N6" s="125"/>
      <c r="O6" s="131"/>
      <c r="P6" s="125"/>
      <c r="Q6" s="129"/>
    </row>
    <row r="7" spans="1:17" s="30" customFormat="1" ht="60" customHeight="1" x14ac:dyDescent="0.25">
      <c r="B7" s="94">
        <v>1</v>
      </c>
      <c r="C7" s="95" t="s">
        <v>270</v>
      </c>
      <c r="D7" s="95" t="s">
        <v>349</v>
      </c>
      <c r="E7" s="95" t="s">
        <v>6</v>
      </c>
      <c r="F7" s="96" t="s">
        <v>627</v>
      </c>
      <c r="G7" s="96" t="s">
        <v>73</v>
      </c>
      <c r="H7" s="95" t="s">
        <v>176</v>
      </c>
      <c r="I7" s="95" t="s">
        <v>72</v>
      </c>
      <c r="J7" s="97">
        <v>30000000</v>
      </c>
      <c r="K7" s="98">
        <v>25500000</v>
      </c>
      <c r="L7" s="95" t="s">
        <v>38</v>
      </c>
      <c r="M7" s="112" t="s">
        <v>12</v>
      </c>
      <c r="N7" s="95" t="s">
        <v>319</v>
      </c>
      <c r="O7" s="100" t="s">
        <v>641</v>
      </c>
      <c r="P7" s="101" t="s">
        <v>399</v>
      </c>
      <c r="Q7" s="102" t="s">
        <v>292</v>
      </c>
    </row>
    <row r="8" spans="1:17" s="30" customFormat="1" ht="60" customHeight="1" x14ac:dyDescent="0.25">
      <c r="B8" s="55">
        <v>2</v>
      </c>
      <c r="C8" s="28" t="s">
        <v>270</v>
      </c>
      <c r="D8" s="28" t="s">
        <v>349</v>
      </c>
      <c r="E8" s="28" t="s">
        <v>311</v>
      </c>
      <c r="F8" s="39" t="s">
        <v>628</v>
      </c>
      <c r="G8" s="39" t="s">
        <v>49</v>
      </c>
      <c r="H8" s="29" t="s">
        <v>358</v>
      </c>
      <c r="I8" s="28" t="s">
        <v>72</v>
      </c>
      <c r="J8" s="78">
        <v>103804158</v>
      </c>
      <c r="K8" s="66">
        <f>J8*85%</f>
        <v>88233534.299999997</v>
      </c>
      <c r="L8" s="28" t="s">
        <v>38</v>
      </c>
      <c r="M8" s="113" t="s">
        <v>320</v>
      </c>
      <c r="N8" s="28" t="s">
        <v>318</v>
      </c>
      <c r="O8" s="48" t="s">
        <v>553</v>
      </c>
      <c r="P8" s="47" t="s">
        <v>642</v>
      </c>
      <c r="Q8" s="102" t="s">
        <v>293</v>
      </c>
    </row>
    <row r="9" spans="1:17" s="30" customFormat="1" ht="60" customHeight="1" x14ac:dyDescent="0.25">
      <c r="B9" s="55">
        <v>3</v>
      </c>
      <c r="C9" s="28" t="s">
        <v>270</v>
      </c>
      <c r="D9" s="28" t="s">
        <v>349</v>
      </c>
      <c r="E9" s="28" t="s">
        <v>11</v>
      </c>
      <c r="F9" s="39" t="s">
        <v>74</v>
      </c>
      <c r="G9" s="39" t="s">
        <v>75</v>
      </c>
      <c r="H9" s="29" t="s">
        <v>194</v>
      </c>
      <c r="I9" s="28" t="s">
        <v>72</v>
      </c>
      <c r="J9" s="78">
        <v>130966203</v>
      </c>
      <c r="K9" s="79">
        <f>J9*85%</f>
        <v>111321272.55</v>
      </c>
      <c r="L9" s="28" t="s">
        <v>38</v>
      </c>
      <c r="M9" s="113" t="s">
        <v>172</v>
      </c>
      <c r="N9" s="28" t="s">
        <v>318</v>
      </c>
      <c r="O9" s="48" t="s">
        <v>643</v>
      </c>
      <c r="P9" s="47" t="s">
        <v>644</v>
      </c>
      <c r="Q9" s="102" t="s">
        <v>293</v>
      </c>
    </row>
    <row r="10" spans="1:17" s="30" customFormat="1" ht="60" customHeight="1" x14ac:dyDescent="0.25">
      <c r="B10" s="55">
        <v>4</v>
      </c>
      <c r="C10" s="28" t="s">
        <v>270</v>
      </c>
      <c r="D10" s="28" t="s">
        <v>349</v>
      </c>
      <c r="E10" s="28" t="s">
        <v>5</v>
      </c>
      <c r="F10" s="39" t="s">
        <v>629</v>
      </c>
      <c r="G10" s="39" t="s">
        <v>76</v>
      </c>
      <c r="H10" s="29" t="s">
        <v>51</v>
      </c>
      <c r="I10" s="28" t="s">
        <v>72</v>
      </c>
      <c r="J10" s="78">
        <v>75807318</v>
      </c>
      <c r="K10" s="66">
        <f>J10*65%</f>
        <v>49274756.700000003</v>
      </c>
      <c r="L10" s="28" t="s">
        <v>38</v>
      </c>
      <c r="M10" s="113" t="s">
        <v>321</v>
      </c>
      <c r="N10" s="28" t="s">
        <v>318</v>
      </c>
      <c r="O10" s="48" t="s">
        <v>553</v>
      </c>
      <c r="P10" s="47" t="s">
        <v>642</v>
      </c>
      <c r="Q10" s="102" t="s">
        <v>293</v>
      </c>
    </row>
    <row r="11" spans="1:17" s="30" customFormat="1" ht="60" customHeight="1" x14ac:dyDescent="0.25">
      <c r="B11" s="55">
        <v>5</v>
      </c>
      <c r="C11" s="28" t="s">
        <v>270</v>
      </c>
      <c r="D11" s="28" t="s">
        <v>349</v>
      </c>
      <c r="E11" s="28" t="s">
        <v>14</v>
      </c>
      <c r="F11" s="39" t="s">
        <v>630</v>
      </c>
      <c r="G11" s="39" t="s">
        <v>77</v>
      </c>
      <c r="H11" s="29" t="s">
        <v>199</v>
      </c>
      <c r="I11" s="28" t="s">
        <v>72</v>
      </c>
      <c r="J11" s="78">
        <v>63990201</v>
      </c>
      <c r="K11" s="66">
        <v>54391670.850000001</v>
      </c>
      <c r="L11" s="28" t="s">
        <v>38</v>
      </c>
      <c r="M11" s="113" t="s">
        <v>173</v>
      </c>
      <c r="N11" s="28" t="s">
        <v>318</v>
      </c>
      <c r="O11" s="48" t="s">
        <v>645</v>
      </c>
      <c r="P11" s="47" t="s">
        <v>617</v>
      </c>
      <c r="Q11" s="102" t="s">
        <v>294</v>
      </c>
    </row>
    <row r="12" spans="1:17" s="30" customFormat="1" ht="60" customHeight="1" x14ac:dyDescent="0.25">
      <c r="B12" s="55">
        <f t="shared" ref="B12" si="0">B11+1</f>
        <v>6</v>
      </c>
      <c r="C12" s="28" t="s">
        <v>270</v>
      </c>
      <c r="D12" s="28" t="s">
        <v>349</v>
      </c>
      <c r="E12" s="28" t="s">
        <v>302</v>
      </c>
      <c r="F12" s="39" t="s">
        <v>302</v>
      </c>
      <c r="G12" s="39" t="s">
        <v>447</v>
      </c>
      <c r="H12" s="29" t="s">
        <v>448</v>
      </c>
      <c r="I12" s="28" t="s">
        <v>72</v>
      </c>
      <c r="J12" s="78">
        <v>21358158</v>
      </c>
      <c r="K12" s="66">
        <v>18154434</v>
      </c>
      <c r="L12" s="28" t="s">
        <v>38</v>
      </c>
      <c r="M12" s="113" t="s">
        <v>450</v>
      </c>
      <c r="N12" s="28" t="s">
        <v>449</v>
      </c>
      <c r="O12" s="48" t="s">
        <v>413</v>
      </c>
      <c r="P12" s="52" t="s">
        <v>456</v>
      </c>
      <c r="Q12" s="102" t="s">
        <v>297</v>
      </c>
    </row>
    <row r="13" spans="1:17" s="24" customFormat="1" ht="60" customHeight="1" x14ac:dyDescent="0.25">
      <c r="A13" s="21"/>
      <c r="B13" s="56">
        <v>6</v>
      </c>
      <c r="C13" s="22" t="s">
        <v>270</v>
      </c>
      <c r="D13" s="22" t="s">
        <v>248</v>
      </c>
      <c r="E13" s="22" t="s">
        <v>575</v>
      </c>
      <c r="F13" s="22"/>
      <c r="G13" s="22"/>
      <c r="H13" s="23"/>
      <c r="I13" s="22"/>
      <c r="J13" s="80">
        <f>SUM(J7:J12)</f>
        <v>425926038</v>
      </c>
      <c r="K13" s="80">
        <f>SUM(K7:K12)</f>
        <v>346875668.40000004</v>
      </c>
      <c r="L13" s="22"/>
      <c r="M13" s="22"/>
      <c r="N13" s="23"/>
      <c r="O13" s="23"/>
      <c r="P13" s="34"/>
      <c r="Q13" s="103"/>
    </row>
    <row r="14" spans="1:17" s="30" customFormat="1" ht="60" customHeight="1" x14ac:dyDescent="0.25">
      <c r="B14" s="55">
        <v>1</v>
      </c>
      <c r="C14" s="28" t="s">
        <v>271</v>
      </c>
      <c r="D14" s="28" t="s">
        <v>249</v>
      </c>
      <c r="E14" s="28" t="s">
        <v>6</v>
      </c>
      <c r="F14" s="39" t="s">
        <v>338</v>
      </c>
      <c r="G14" s="39" t="s">
        <v>177</v>
      </c>
      <c r="H14" s="29" t="s">
        <v>176</v>
      </c>
      <c r="I14" s="28" t="s">
        <v>78</v>
      </c>
      <c r="J14" s="66">
        <v>43362593</v>
      </c>
      <c r="K14" s="66">
        <v>36858204</v>
      </c>
      <c r="L14" s="28" t="s">
        <v>38</v>
      </c>
      <c r="M14" s="28" t="s">
        <v>79</v>
      </c>
      <c r="N14" s="28" t="s">
        <v>30</v>
      </c>
      <c r="O14" s="48">
        <v>45270</v>
      </c>
      <c r="P14" s="48">
        <v>45292</v>
      </c>
      <c r="Q14" s="50" t="s">
        <v>294</v>
      </c>
    </row>
    <row r="15" spans="1:17" s="30" customFormat="1" ht="60" customHeight="1" x14ac:dyDescent="0.25">
      <c r="B15" s="55">
        <v>2</v>
      </c>
      <c r="C15" s="28" t="s">
        <v>271</v>
      </c>
      <c r="D15" s="28" t="s">
        <v>249</v>
      </c>
      <c r="E15" s="28" t="s">
        <v>81</v>
      </c>
      <c r="F15" s="39" t="s">
        <v>339</v>
      </c>
      <c r="G15" s="39" t="s">
        <v>179</v>
      </c>
      <c r="H15" s="29" t="s">
        <v>180</v>
      </c>
      <c r="I15" s="28" t="s">
        <v>78</v>
      </c>
      <c r="J15" s="66">
        <v>96064106</v>
      </c>
      <c r="K15" s="66">
        <v>81654490</v>
      </c>
      <c r="L15" s="28" t="s">
        <v>38</v>
      </c>
      <c r="M15" s="28" t="s">
        <v>181</v>
      </c>
      <c r="N15" s="28" t="s">
        <v>30</v>
      </c>
      <c r="O15" s="48">
        <v>45240</v>
      </c>
      <c r="P15" s="47">
        <v>45270</v>
      </c>
      <c r="Q15" s="49" t="s">
        <v>294</v>
      </c>
    </row>
    <row r="16" spans="1:17" s="30" customFormat="1" ht="60" customHeight="1" x14ac:dyDescent="0.25">
      <c r="B16" s="55">
        <v>3</v>
      </c>
      <c r="C16" s="28" t="s">
        <v>271</v>
      </c>
      <c r="D16" s="28" t="s">
        <v>249</v>
      </c>
      <c r="E16" s="28" t="s">
        <v>81</v>
      </c>
      <c r="F16" s="39" t="s">
        <v>340</v>
      </c>
      <c r="G16" s="39" t="s">
        <v>182</v>
      </c>
      <c r="H16" s="29" t="s">
        <v>180</v>
      </c>
      <c r="I16" s="28" t="s">
        <v>78</v>
      </c>
      <c r="J16" s="66">
        <v>19676334</v>
      </c>
      <c r="K16" s="66">
        <v>16724884</v>
      </c>
      <c r="L16" s="28" t="s">
        <v>38</v>
      </c>
      <c r="M16" s="28" t="s">
        <v>183</v>
      </c>
      <c r="N16" s="29" t="s">
        <v>30</v>
      </c>
      <c r="O16" s="48">
        <v>45245</v>
      </c>
      <c r="P16" s="47">
        <v>45275</v>
      </c>
      <c r="Q16" s="50" t="s">
        <v>294</v>
      </c>
    </row>
    <row r="17" spans="1:17" s="30" customFormat="1" ht="60" customHeight="1" x14ac:dyDescent="0.25">
      <c r="B17" s="55">
        <v>4</v>
      </c>
      <c r="C17" s="28" t="s">
        <v>271</v>
      </c>
      <c r="D17" s="28" t="s">
        <v>249</v>
      </c>
      <c r="E17" s="28" t="s">
        <v>184</v>
      </c>
      <c r="F17" s="39" t="s">
        <v>341</v>
      </c>
      <c r="G17" s="39" t="s">
        <v>185</v>
      </c>
      <c r="H17" s="29" t="s">
        <v>186</v>
      </c>
      <c r="I17" s="28" t="s">
        <v>78</v>
      </c>
      <c r="J17" s="66">
        <v>9063858</v>
      </c>
      <c r="K17" s="66">
        <v>7704280</v>
      </c>
      <c r="L17" s="28" t="s">
        <v>38</v>
      </c>
      <c r="M17" s="28" t="s">
        <v>187</v>
      </c>
      <c r="N17" s="28" t="s">
        <v>29</v>
      </c>
      <c r="O17" s="48">
        <v>45240</v>
      </c>
      <c r="P17" s="47">
        <v>45270</v>
      </c>
      <c r="Q17" s="49" t="s">
        <v>294</v>
      </c>
    </row>
    <row r="18" spans="1:17" s="30" customFormat="1" ht="60" customHeight="1" x14ac:dyDescent="0.25">
      <c r="B18" s="55">
        <v>5</v>
      </c>
      <c r="C18" s="28" t="s">
        <v>271</v>
      </c>
      <c r="D18" s="28" t="s">
        <v>249</v>
      </c>
      <c r="E18" s="28" t="s">
        <v>184</v>
      </c>
      <c r="F18" s="39" t="s">
        <v>342</v>
      </c>
      <c r="G18" s="39" t="s">
        <v>185</v>
      </c>
      <c r="H18" s="29" t="s">
        <v>186</v>
      </c>
      <c r="I18" s="28" t="s">
        <v>78</v>
      </c>
      <c r="J18" s="66">
        <v>1738372</v>
      </c>
      <c r="K18" s="66">
        <v>1477616</v>
      </c>
      <c r="L18" s="28" t="s">
        <v>38</v>
      </c>
      <c r="M18" s="28" t="s">
        <v>188</v>
      </c>
      <c r="N18" s="28" t="s">
        <v>29</v>
      </c>
      <c r="O18" s="48">
        <v>45240</v>
      </c>
      <c r="P18" s="47">
        <v>45270</v>
      </c>
      <c r="Q18" s="49" t="s">
        <v>294</v>
      </c>
    </row>
    <row r="19" spans="1:17" s="30" customFormat="1" ht="60" customHeight="1" x14ac:dyDescent="0.25">
      <c r="B19" s="55">
        <v>6</v>
      </c>
      <c r="C19" s="28" t="s">
        <v>271</v>
      </c>
      <c r="D19" s="28" t="s">
        <v>249</v>
      </c>
      <c r="E19" s="28" t="s">
        <v>184</v>
      </c>
      <c r="F19" s="39" t="s">
        <v>343</v>
      </c>
      <c r="G19" s="39" t="s">
        <v>189</v>
      </c>
      <c r="H19" s="29" t="s">
        <v>186</v>
      </c>
      <c r="I19" s="28" t="s">
        <v>78</v>
      </c>
      <c r="J19" s="66">
        <v>1831115</v>
      </c>
      <c r="K19" s="66">
        <v>1556448</v>
      </c>
      <c r="L19" s="28" t="s">
        <v>38</v>
      </c>
      <c r="M19" s="28" t="s">
        <v>190</v>
      </c>
      <c r="N19" s="28" t="s">
        <v>30</v>
      </c>
      <c r="O19" s="48">
        <v>45240</v>
      </c>
      <c r="P19" s="47">
        <v>45270</v>
      </c>
      <c r="Q19" s="49" t="s">
        <v>294</v>
      </c>
    </row>
    <row r="20" spans="1:17" s="30" customFormat="1" ht="60" customHeight="1" x14ac:dyDescent="0.25">
      <c r="B20" s="55">
        <v>7</v>
      </c>
      <c r="C20" s="28" t="s">
        <v>271</v>
      </c>
      <c r="D20" s="28" t="s">
        <v>249</v>
      </c>
      <c r="E20" s="28" t="s">
        <v>13</v>
      </c>
      <c r="F20" s="39" t="s">
        <v>344</v>
      </c>
      <c r="G20" s="39" t="s">
        <v>191</v>
      </c>
      <c r="H20" s="29" t="s">
        <v>192</v>
      </c>
      <c r="I20" s="28" t="s">
        <v>78</v>
      </c>
      <c r="J20" s="66">
        <v>128647218</v>
      </c>
      <c r="K20" s="66">
        <v>109350136</v>
      </c>
      <c r="L20" s="28" t="s">
        <v>38</v>
      </c>
      <c r="M20" s="28" t="s">
        <v>173</v>
      </c>
      <c r="N20" s="29" t="s">
        <v>29</v>
      </c>
      <c r="O20" s="48">
        <v>45245</v>
      </c>
      <c r="P20" s="47">
        <v>45275</v>
      </c>
      <c r="Q20" s="50" t="s">
        <v>294</v>
      </c>
    </row>
    <row r="21" spans="1:17" s="30" customFormat="1" ht="60" customHeight="1" x14ac:dyDescent="0.25">
      <c r="B21" s="55">
        <v>8</v>
      </c>
      <c r="C21" s="28" t="s">
        <v>271</v>
      </c>
      <c r="D21" s="28" t="s">
        <v>249</v>
      </c>
      <c r="E21" s="28" t="s">
        <v>13</v>
      </c>
      <c r="F21" s="39" t="s">
        <v>345</v>
      </c>
      <c r="G21" s="39" t="s">
        <v>191</v>
      </c>
      <c r="H21" s="29" t="s">
        <v>192</v>
      </c>
      <c r="I21" s="28" t="s">
        <v>78</v>
      </c>
      <c r="J21" s="66">
        <v>24673462</v>
      </c>
      <c r="K21" s="66">
        <v>20972443</v>
      </c>
      <c r="L21" s="28" t="s">
        <v>38</v>
      </c>
      <c r="M21" s="28" t="s">
        <v>188</v>
      </c>
      <c r="N21" s="29" t="s">
        <v>29</v>
      </c>
      <c r="O21" s="48">
        <v>45245</v>
      </c>
      <c r="P21" s="47">
        <v>45275</v>
      </c>
      <c r="Q21" s="50" t="s">
        <v>294</v>
      </c>
    </row>
    <row r="22" spans="1:17" s="30" customFormat="1" ht="60" customHeight="1" x14ac:dyDescent="0.25">
      <c r="B22" s="55">
        <v>9</v>
      </c>
      <c r="C22" s="28" t="s">
        <v>271</v>
      </c>
      <c r="D22" s="28" t="s">
        <v>249</v>
      </c>
      <c r="E22" s="28" t="s">
        <v>13</v>
      </c>
      <c r="F22" s="39" t="s">
        <v>346</v>
      </c>
      <c r="G22" s="39" t="s">
        <v>193</v>
      </c>
      <c r="H22" s="29" t="s">
        <v>192</v>
      </c>
      <c r="I22" s="28" t="s">
        <v>78</v>
      </c>
      <c r="J22" s="66">
        <v>25989800</v>
      </c>
      <c r="K22" s="66">
        <v>22091330</v>
      </c>
      <c r="L22" s="28" t="s">
        <v>38</v>
      </c>
      <c r="M22" s="28" t="s">
        <v>190</v>
      </c>
      <c r="N22" s="29" t="s">
        <v>30</v>
      </c>
      <c r="O22" s="48">
        <v>45245</v>
      </c>
      <c r="P22" s="47">
        <v>45275</v>
      </c>
      <c r="Q22" s="50" t="s">
        <v>294</v>
      </c>
    </row>
    <row r="23" spans="1:17" s="30" customFormat="1" ht="60" customHeight="1" x14ac:dyDescent="0.25">
      <c r="B23" s="55">
        <v>10</v>
      </c>
      <c r="C23" s="28" t="s">
        <v>271</v>
      </c>
      <c r="D23" s="28" t="s">
        <v>249</v>
      </c>
      <c r="E23" s="28" t="s">
        <v>5</v>
      </c>
      <c r="F23" s="39" t="s">
        <v>347</v>
      </c>
      <c r="G23" s="39" t="s">
        <v>195</v>
      </c>
      <c r="H23" s="29" t="s">
        <v>51</v>
      </c>
      <c r="I23" s="28" t="s">
        <v>78</v>
      </c>
      <c r="J23" s="66">
        <v>10588234</v>
      </c>
      <c r="K23" s="66">
        <v>5823529</v>
      </c>
      <c r="L23" s="28" t="s">
        <v>38</v>
      </c>
      <c r="M23" s="28" t="s">
        <v>196</v>
      </c>
      <c r="N23" s="28" t="s">
        <v>30</v>
      </c>
      <c r="O23" s="48">
        <v>45245</v>
      </c>
      <c r="P23" s="47">
        <v>45275</v>
      </c>
      <c r="Q23" s="49" t="s">
        <v>294</v>
      </c>
    </row>
    <row r="24" spans="1:17" s="30" customFormat="1" ht="60" customHeight="1" x14ac:dyDescent="0.25">
      <c r="B24" s="55">
        <v>11</v>
      </c>
      <c r="C24" s="28" t="s">
        <v>271</v>
      </c>
      <c r="D24" s="28" t="s">
        <v>249</v>
      </c>
      <c r="E24" s="28" t="s">
        <v>5</v>
      </c>
      <c r="F24" s="39" t="s">
        <v>348</v>
      </c>
      <c r="G24" s="39" t="s">
        <v>195</v>
      </c>
      <c r="H24" s="29" t="s">
        <v>51</v>
      </c>
      <c r="I24" s="28" t="s">
        <v>78</v>
      </c>
      <c r="J24" s="66">
        <v>20000000</v>
      </c>
      <c r="K24" s="66">
        <v>11000000</v>
      </c>
      <c r="L24" s="28" t="s">
        <v>38</v>
      </c>
      <c r="M24" s="28" t="s">
        <v>197</v>
      </c>
      <c r="N24" s="28" t="s">
        <v>30</v>
      </c>
      <c r="O24" s="48">
        <v>45245</v>
      </c>
      <c r="P24" s="47">
        <v>45275</v>
      </c>
      <c r="Q24" s="49" t="s">
        <v>294</v>
      </c>
    </row>
    <row r="25" spans="1:17" s="24" customFormat="1" ht="60" customHeight="1" x14ac:dyDescent="0.25">
      <c r="A25" s="21"/>
      <c r="B25" s="56">
        <v>11</v>
      </c>
      <c r="C25" s="22" t="s">
        <v>271</v>
      </c>
      <c r="D25" s="22" t="s">
        <v>250</v>
      </c>
      <c r="E25" s="22" t="s">
        <v>503</v>
      </c>
      <c r="F25" s="22"/>
      <c r="G25" s="22"/>
      <c r="H25" s="23"/>
      <c r="I25" s="22"/>
      <c r="J25" s="80">
        <f>SUM(J14:J24)</f>
        <v>381635092</v>
      </c>
      <c r="K25" s="80">
        <f>SUM(K14:K24)</f>
        <v>315213360</v>
      </c>
      <c r="L25" s="22"/>
      <c r="M25" s="22"/>
      <c r="N25" s="23"/>
      <c r="O25" s="23"/>
      <c r="P25" s="34"/>
      <c r="Q25" s="103"/>
    </row>
    <row r="26" spans="1:17" s="45" customFormat="1" ht="60" customHeight="1" x14ac:dyDescent="0.25">
      <c r="B26" s="55">
        <v>1</v>
      </c>
      <c r="C26" s="28" t="s">
        <v>272</v>
      </c>
      <c r="D26" s="28" t="s">
        <v>251</v>
      </c>
      <c r="E26" s="28" t="s">
        <v>11</v>
      </c>
      <c r="F26" s="28" t="s">
        <v>351</v>
      </c>
      <c r="G26" s="28" t="s">
        <v>135</v>
      </c>
      <c r="H26" s="28" t="s">
        <v>194</v>
      </c>
      <c r="I26" s="28" t="s">
        <v>350</v>
      </c>
      <c r="J26" s="66">
        <v>221617647.06</v>
      </c>
      <c r="K26" s="66">
        <v>188375000</v>
      </c>
      <c r="L26" s="28" t="s">
        <v>38</v>
      </c>
      <c r="M26" s="28" t="s">
        <v>364</v>
      </c>
      <c r="N26" s="29" t="s">
        <v>29</v>
      </c>
      <c r="O26" s="29" t="s">
        <v>413</v>
      </c>
      <c r="P26" s="35" t="s">
        <v>638</v>
      </c>
      <c r="Q26" s="49" t="s">
        <v>296</v>
      </c>
    </row>
    <row r="27" spans="1:17" s="24" customFormat="1" ht="60" customHeight="1" x14ac:dyDescent="0.25">
      <c r="A27" s="21"/>
      <c r="B27" s="56">
        <v>1</v>
      </c>
      <c r="C27" s="22" t="s">
        <v>272</v>
      </c>
      <c r="D27" s="22" t="s">
        <v>251</v>
      </c>
      <c r="E27" s="22" t="s">
        <v>621</v>
      </c>
      <c r="F27" s="22"/>
      <c r="G27" s="22"/>
      <c r="H27" s="23"/>
      <c r="I27" s="22"/>
      <c r="J27" s="80">
        <f>SUM(J26:J26)</f>
        <v>221617647.06</v>
      </c>
      <c r="K27" s="80">
        <f>SUM(K26:K26)</f>
        <v>188375000</v>
      </c>
      <c r="L27" s="22"/>
      <c r="M27" s="22"/>
      <c r="N27" s="23"/>
      <c r="O27" s="23"/>
      <c r="P27" s="34"/>
      <c r="Q27" s="103"/>
    </row>
    <row r="28" spans="1:17" s="30" customFormat="1" ht="60" customHeight="1" x14ac:dyDescent="0.25">
      <c r="B28" s="88">
        <v>1</v>
      </c>
      <c r="C28" s="28" t="s">
        <v>273</v>
      </c>
      <c r="D28" s="28" t="s">
        <v>252</v>
      </c>
      <c r="E28" s="28" t="s">
        <v>6</v>
      </c>
      <c r="F28" s="28" t="s">
        <v>504</v>
      </c>
      <c r="G28" s="28" t="s">
        <v>15</v>
      </c>
      <c r="H28" s="29" t="s">
        <v>201</v>
      </c>
      <c r="I28" s="28" t="s">
        <v>117</v>
      </c>
      <c r="J28" s="66">
        <v>4427268</v>
      </c>
      <c r="K28" s="66">
        <v>3763178</v>
      </c>
      <c r="L28" s="28" t="s">
        <v>38</v>
      </c>
      <c r="M28" s="28" t="s">
        <v>202</v>
      </c>
      <c r="N28" s="29" t="s">
        <v>29</v>
      </c>
      <c r="O28" s="48">
        <v>45257</v>
      </c>
      <c r="P28" s="35" t="s">
        <v>632</v>
      </c>
      <c r="Q28" s="49" t="s">
        <v>292</v>
      </c>
    </row>
    <row r="29" spans="1:17" s="30" customFormat="1" ht="60" customHeight="1" x14ac:dyDescent="0.25">
      <c r="B29" s="88">
        <f>B28+1</f>
        <v>2</v>
      </c>
      <c r="C29" s="28" t="s">
        <v>273</v>
      </c>
      <c r="D29" s="28" t="s">
        <v>252</v>
      </c>
      <c r="E29" s="28" t="s">
        <v>10</v>
      </c>
      <c r="F29" s="28" t="s">
        <v>505</v>
      </c>
      <c r="G29" s="28" t="s">
        <v>16</v>
      </c>
      <c r="H29" s="29" t="s">
        <v>203</v>
      </c>
      <c r="I29" s="28" t="s">
        <v>117</v>
      </c>
      <c r="J29" s="66">
        <v>2268312</v>
      </c>
      <c r="K29" s="66">
        <v>1928065</v>
      </c>
      <c r="L29" s="28" t="s">
        <v>38</v>
      </c>
      <c r="M29" s="28" t="s">
        <v>633</v>
      </c>
      <c r="N29" s="29" t="s">
        <v>29</v>
      </c>
      <c r="O29" s="48">
        <v>45257</v>
      </c>
      <c r="P29" s="35" t="s">
        <v>632</v>
      </c>
      <c r="Q29" s="49" t="s">
        <v>292</v>
      </c>
    </row>
    <row r="30" spans="1:17" s="30" customFormat="1" ht="60" customHeight="1" x14ac:dyDescent="0.25">
      <c r="B30" s="88">
        <f t="shared" ref="B30:B41" si="1">B29+1</f>
        <v>3</v>
      </c>
      <c r="C30" s="28" t="s">
        <v>273</v>
      </c>
      <c r="D30" s="28" t="s">
        <v>252</v>
      </c>
      <c r="E30" s="28" t="s">
        <v>10</v>
      </c>
      <c r="F30" s="28" t="s">
        <v>506</v>
      </c>
      <c r="G30" s="28" t="s">
        <v>16</v>
      </c>
      <c r="H30" s="29" t="s">
        <v>203</v>
      </c>
      <c r="I30" s="28" t="s">
        <v>117</v>
      </c>
      <c r="J30" s="66">
        <v>18528469</v>
      </c>
      <c r="K30" s="66">
        <v>15749199</v>
      </c>
      <c r="L30" s="28" t="s">
        <v>38</v>
      </c>
      <c r="M30" s="28" t="s">
        <v>204</v>
      </c>
      <c r="N30" s="28" t="s">
        <v>29</v>
      </c>
      <c r="O30" s="48">
        <v>45257</v>
      </c>
      <c r="P30" s="35" t="s">
        <v>632</v>
      </c>
      <c r="Q30" s="49" t="s">
        <v>292</v>
      </c>
    </row>
    <row r="31" spans="1:17" s="30" customFormat="1" ht="60" customHeight="1" x14ac:dyDescent="0.25">
      <c r="B31" s="88">
        <f t="shared" si="1"/>
        <v>4</v>
      </c>
      <c r="C31" s="28" t="s">
        <v>273</v>
      </c>
      <c r="D31" s="28" t="s">
        <v>252</v>
      </c>
      <c r="E31" s="28" t="s">
        <v>9</v>
      </c>
      <c r="F31" s="28" t="s">
        <v>507</v>
      </c>
      <c r="G31" s="28" t="s">
        <v>17</v>
      </c>
      <c r="H31" s="29" t="s">
        <v>205</v>
      </c>
      <c r="I31" s="28" t="s">
        <v>117</v>
      </c>
      <c r="J31" s="66">
        <v>1119437</v>
      </c>
      <c r="K31" s="66">
        <v>951521</v>
      </c>
      <c r="L31" s="28" t="s">
        <v>38</v>
      </c>
      <c r="M31" s="28" t="s">
        <v>508</v>
      </c>
      <c r="N31" s="29" t="s">
        <v>29</v>
      </c>
      <c r="O31" s="48">
        <v>45257</v>
      </c>
      <c r="P31" s="35" t="s">
        <v>632</v>
      </c>
      <c r="Q31" s="104" t="s">
        <v>292</v>
      </c>
    </row>
    <row r="32" spans="1:17" s="30" customFormat="1" ht="60" customHeight="1" x14ac:dyDescent="0.25">
      <c r="B32" s="88">
        <f t="shared" si="1"/>
        <v>5</v>
      </c>
      <c r="C32" s="28" t="s">
        <v>273</v>
      </c>
      <c r="D32" s="28" t="s">
        <v>252</v>
      </c>
      <c r="E32" s="28" t="s">
        <v>13</v>
      </c>
      <c r="F32" s="28" t="s">
        <v>32</v>
      </c>
      <c r="G32" s="28" t="s">
        <v>18</v>
      </c>
      <c r="H32" s="29" t="s">
        <v>207</v>
      </c>
      <c r="I32" s="28" t="s">
        <v>117</v>
      </c>
      <c r="J32" s="66">
        <v>60008991</v>
      </c>
      <c r="K32" s="66">
        <v>51007642</v>
      </c>
      <c r="L32" s="28" t="s">
        <v>38</v>
      </c>
      <c r="M32" s="28" t="s">
        <v>171</v>
      </c>
      <c r="N32" s="28" t="s">
        <v>29</v>
      </c>
      <c r="O32" s="48">
        <v>45250</v>
      </c>
      <c r="P32" s="35" t="s">
        <v>557</v>
      </c>
      <c r="Q32" s="49" t="s">
        <v>293</v>
      </c>
    </row>
    <row r="33" spans="1:17" s="30" customFormat="1" ht="60" customHeight="1" x14ac:dyDescent="0.25">
      <c r="B33" s="88">
        <f t="shared" si="1"/>
        <v>6</v>
      </c>
      <c r="C33" s="28" t="s">
        <v>273</v>
      </c>
      <c r="D33" s="28" t="s">
        <v>252</v>
      </c>
      <c r="E33" s="28" t="s">
        <v>13</v>
      </c>
      <c r="F33" s="28" t="s">
        <v>33</v>
      </c>
      <c r="G33" s="28" t="s">
        <v>18</v>
      </c>
      <c r="H33" s="29" t="s">
        <v>207</v>
      </c>
      <c r="I33" s="28" t="s">
        <v>117</v>
      </c>
      <c r="J33" s="66">
        <v>11078583</v>
      </c>
      <c r="K33" s="66">
        <v>9416796</v>
      </c>
      <c r="L33" s="28" t="s">
        <v>38</v>
      </c>
      <c r="M33" s="28" t="s">
        <v>188</v>
      </c>
      <c r="N33" s="28" t="s">
        <v>29</v>
      </c>
      <c r="O33" s="48">
        <v>45250</v>
      </c>
      <c r="P33" s="35" t="s">
        <v>557</v>
      </c>
      <c r="Q33" s="49" t="s">
        <v>293</v>
      </c>
    </row>
    <row r="34" spans="1:17" s="30" customFormat="1" ht="60" customHeight="1" x14ac:dyDescent="0.25">
      <c r="B34" s="88">
        <f t="shared" si="1"/>
        <v>7</v>
      </c>
      <c r="C34" s="28" t="s">
        <v>273</v>
      </c>
      <c r="D34" s="28" t="s">
        <v>252</v>
      </c>
      <c r="E34" s="28" t="s">
        <v>13</v>
      </c>
      <c r="F34" s="28" t="s">
        <v>31</v>
      </c>
      <c r="G34" s="28" t="s">
        <v>18</v>
      </c>
      <c r="H34" s="29" t="s">
        <v>207</v>
      </c>
      <c r="I34" s="28" t="s">
        <v>117</v>
      </c>
      <c r="J34" s="66">
        <v>21233951</v>
      </c>
      <c r="K34" s="66">
        <v>18048858</v>
      </c>
      <c r="L34" s="28" t="s">
        <v>38</v>
      </c>
      <c r="M34" s="28" t="s">
        <v>206</v>
      </c>
      <c r="N34" s="28" t="s">
        <v>29</v>
      </c>
      <c r="O34" s="48">
        <v>45250</v>
      </c>
      <c r="P34" s="35" t="s">
        <v>557</v>
      </c>
      <c r="Q34" s="104" t="s">
        <v>293</v>
      </c>
    </row>
    <row r="35" spans="1:17" s="30" customFormat="1" ht="60" customHeight="1" x14ac:dyDescent="0.25">
      <c r="B35" s="88">
        <f t="shared" si="1"/>
        <v>8</v>
      </c>
      <c r="C35" s="28" t="s">
        <v>273</v>
      </c>
      <c r="D35" s="28" t="s">
        <v>252</v>
      </c>
      <c r="E35" s="28" t="s">
        <v>13</v>
      </c>
      <c r="F35" s="28" t="s">
        <v>509</v>
      </c>
      <c r="G35" s="28" t="s">
        <v>18</v>
      </c>
      <c r="H35" s="29" t="s">
        <v>207</v>
      </c>
      <c r="I35" s="28" t="s">
        <v>117</v>
      </c>
      <c r="J35" s="66">
        <v>23607888</v>
      </c>
      <c r="K35" s="66">
        <v>20066705</v>
      </c>
      <c r="L35" s="28" t="s">
        <v>38</v>
      </c>
      <c r="M35" s="28" t="s">
        <v>508</v>
      </c>
      <c r="N35" s="28" t="s">
        <v>29</v>
      </c>
      <c r="O35" s="48">
        <v>45257</v>
      </c>
      <c r="P35" s="47" t="s">
        <v>632</v>
      </c>
      <c r="Q35" s="49" t="s">
        <v>292</v>
      </c>
    </row>
    <row r="36" spans="1:17" s="30" customFormat="1" ht="60" customHeight="1" x14ac:dyDescent="0.25">
      <c r="B36" s="88">
        <f t="shared" si="1"/>
        <v>9</v>
      </c>
      <c r="C36" s="28" t="s">
        <v>273</v>
      </c>
      <c r="D36" s="28" t="s">
        <v>252</v>
      </c>
      <c r="E36" s="28" t="s">
        <v>11</v>
      </c>
      <c r="F36" s="28" t="s">
        <v>510</v>
      </c>
      <c r="G36" s="28" t="s">
        <v>19</v>
      </c>
      <c r="H36" s="29" t="s">
        <v>208</v>
      </c>
      <c r="I36" s="28" t="s">
        <v>117</v>
      </c>
      <c r="J36" s="116">
        <v>9550977</v>
      </c>
      <c r="K36" s="66">
        <v>8118330</v>
      </c>
      <c r="L36" s="28" t="s">
        <v>38</v>
      </c>
      <c r="M36" s="28" t="s">
        <v>172</v>
      </c>
      <c r="N36" s="28" t="s">
        <v>29</v>
      </c>
      <c r="O36" s="48">
        <v>45257</v>
      </c>
      <c r="P36" s="47" t="s">
        <v>632</v>
      </c>
      <c r="Q36" s="50" t="s">
        <v>292</v>
      </c>
    </row>
    <row r="37" spans="1:17" s="30" customFormat="1" ht="60" customHeight="1" x14ac:dyDescent="0.25">
      <c r="B37" s="88">
        <f t="shared" si="1"/>
        <v>10</v>
      </c>
      <c r="C37" s="28" t="s">
        <v>273</v>
      </c>
      <c r="D37" s="28" t="s">
        <v>252</v>
      </c>
      <c r="E37" s="28" t="s">
        <v>5</v>
      </c>
      <c r="F37" s="28" t="s">
        <v>511</v>
      </c>
      <c r="G37" s="28" t="s">
        <v>20</v>
      </c>
      <c r="H37" s="29" t="s">
        <v>209</v>
      </c>
      <c r="I37" s="28" t="s">
        <v>117</v>
      </c>
      <c r="J37" s="66">
        <v>4201805</v>
      </c>
      <c r="K37" s="66">
        <v>2521083</v>
      </c>
      <c r="L37" s="28" t="s">
        <v>38</v>
      </c>
      <c r="M37" s="28" t="s">
        <v>210</v>
      </c>
      <c r="N37" s="29" t="s">
        <v>29</v>
      </c>
      <c r="O37" s="48">
        <v>45257</v>
      </c>
      <c r="P37" s="47" t="s">
        <v>632</v>
      </c>
      <c r="Q37" s="50" t="s">
        <v>292</v>
      </c>
    </row>
    <row r="38" spans="1:17" s="30" customFormat="1" ht="60" customHeight="1" x14ac:dyDescent="0.25">
      <c r="B38" s="88">
        <f t="shared" si="1"/>
        <v>11</v>
      </c>
      <c r="C38" s="28" t="s">
        <v>273</v>
      </c>
      <c r="D38" s="28" t="s">
        <v>252</v>
      </c>
      <c r="E38" s="28" t="s">
        <v>5</v>
      </c>
      <c r="F38" s="28" t="s">
        <v>512</v>
      </c>
      <c r="G38" s="28" t="s">
        <v>20</v>
      </c>
      <c r="H38" s="29" t="s">
        <v>209</v>
      </c>
      <c r="I38" s="28" t="s">
        <v>117</v>
      </c>
      <c r="J38" s="66">
        <v>7199962</v>
      </c>
      <c r="K38" s="66">
        <v>4319977</v>
      </c>
      <c r="L38" s="28" t="s">
        <v>38</v>
      </c>
      <c r="M38" s="28" t="s">
        <v>210</v>
      </c>
      <c r="N38" s="29" t="s">
        <v>29</v>
      </c>
      <c r="O38" s="48">
        <v>45257</v>
      </c>
      <c r="P38" s="47" t="s">
        <v>632</v>
      </c>
      <c r="Q38" s="50" t="s">
        <v>292</v>
      </c>
    </row>
    <row r="39" spans="1:17" s="30" customFormat="1" ht="60" customHeight="1" x14ac:dyDescent="0.25">
      <c r="B39" s="88">
        <f t="shared" si="1"/>
        <v>12</v>
      </c>
      <c r="C39" s="28" t="s">
        <v>273</v>
      </c>
      <c r="D39" s="28" t="s">
        <v>252</v>
      </c>
      <c r="E39" s="28" t="s">
        <v>5</v>
      </c>
      <c r="F39" s="28" t="s">
        <v>513</v>
      </c>
      <c r="G39" s="28" t="s">
        <v>20</v>
      </c>
      <c r="H39" s="29" t="s">
        <v>209</v>
      </c>
      <c r="I39" s="28" t="s">
        <v>117</v>
      </c>
      <c r="J39" s="66">
        <v>16199735</v>
      </c>
      <c r="K39" s="66">
        <v>9719841</v>
      </c>
      <c r="L39" s="28" t="s">
        <v>38</v>
      </c>
      <c r="M39" s="28" t="s">
        <v>514</v>
      </c>
      <c r="N39" s="29" t="s">
        <v>29</v>
      </c>
      <c r="O39" s="48">
        <v>45257</v>
      </c>
      <c r="P39" s="47" t="s">
        <v>632</v>
      </c>
      <c r="Q39" s="50" t="s">
        <v>292</v>
      </c>
    </row>
    <row r="40" spans="1:17" s="30" customFormat="1" ht="60" customHeight="1" x14ac:dyDescent="0.25">
      <c r="B40" s="88">
        <f t="shared" si="1"/>
        <v>13</v>
      </c>
      <c r="C40" s="28" t="s">
        <v>273</v>
      </c>
      <c r="D40" s="28" t="s">
        <v>252</v>
      </c>
      <c r="E40" s="28" t="s">
        <v>34</v>
      </c>
      <c r="F40" s="28" t="s">
        <v>515</v>
      </c>
      <c r="G40" s="28" t="s">
        <v>21</v>
      </c>
      <c r="H40" s="29" t="s">
        <v>211</v>
      </c>
      <c r="I40" s="28" t="s">
        <v>117</v>
      </c>
      <c r="J40" s="66">
        <v>29810497</v>
      </c>
      <c r="K40" s="66">
        <v>25338922</v>
      </c>
      <c r="L40" s="28" t="s">
        <v>38</v>
      </c>
      <c r="M40" s="28" t="s">
        <v>516</v>
      </c>
      <c r="N40" s="29" t="s">
        <v>29</v>
      </c>
      <c r="O40" s="48">
        <v>45257</v>
      </c>
      <c r="P40" s="47" t="s">
        <v>632</v>
      </c>
      <c r="Q40" s="49" t="s">
        <v>292</v>
      </c>
    </row>
    <row r="41" spans="1:17" s="30" customFormat="1" ht="60" customHeight="1" x14ac:dyDescent="0.25">
      <c r="B41" s="88">
        <f t="shared" si="1"/>
        <v>14</v>
      </c>
      <c r="C41" s="28" t="s">
        <v>273</v>
      </c>
      <c r="D41" s="28" t="s">
        <v>252</v>
      </c>
      <c r="E41" s="28" t="s">
        <v>140</v>
      </c>
      <c r="F41" s="28" t="s">
        <v>517</v>
      </c>
      <c r="G41" s="28" t="s">
        <v>212</v>
      </c>
      <c r="H41" s="29"/>
      <c r="I41" s="28" t="s">
        <v>117</v>
      </c>
      <c r="J41" s="66">
        <v>32549020</v>
      </c>
      <c r="K41" s="66">
        <v>23783569</v>
      </c>
      <c r="L41" s="28" t="s">
        <v>38</v>
      </c>
      <c r="M41" s="28" t="s">
        <v>126</v>
      </c>
      <c r="N41" s="28" t="s">
        <v>29</v>
      </c>
      <c r="O41" s="74">
        <v>45261</v>
      </c>
      <c r="P41" s="47">
        <v>45280</v>
      </c>
      <c r="Q41" s="50" t="s">
        <v>293</v>
      </c>
    </row>
    <row r="42" spans="1:17" s="24" customFormat="1" ht="60" customHeight="1" x14ac:dyDescent="0.25">
      <c r="A42" s="21"/>
      <c r="B42" s="56">
        <v>14</v>
      </c>
      <c r="C42" s="22" t="s">
        <v>273</v>
      </c>
      <c r="D42" s="22" t="s">
        <v>252</v>
      </c>
      <c r="E42" s="22" t="s">
        <v>634</v>
      </c>
      <c r="F42" s="22"/>
      <c r="G42" s="22"/>
      <c r="H42" s="23"/>
      <c r="I42" s="22"/>
      <c r="J42" s="80">
        <f>SUM(J28:J41)</f>
        <v>241784895</v>
      </c>
      <c r="K42" s="80">
        <f>SUM(K28:K41)</f>
        <v>194733686</v>
      </c>
      <c r="L42" s="22"/>
      <c r="M42" s="22"/>
      <c r="N42" s="23"/>
      <c r="O42" s="23"/>
      <c r="P42" s="34"/>
      <c r="Q42" s="103"/>
    </row>
    <row r="43" spans="1:17" s="30" customFormat="1" ht="60" customHeight="1" x14ac:dyDescent="0.25">
      <c r="B43" s="55">
        <v>1</v>
      </c>
      <c r="C43" s="28" t="s">
        <v>274</v>
      </c>
      <c r="D43" s="28" t="s">
        <v>275</v>
      </c>
      <c r="E43" s="28" t="s">
        <v>311</v>
      </c>
      <c r="F43" s="28" t="s">
        <v>518</v>
      </c>
      <c r="G43" s="28" t="s">
        <v>519</v>
      </c>
      <c r="H43" s="29" t="s">
        <v>520</v>
      </c>
      <c r="I43" s="28" t="s">
        <v>306</v>
      </c>
      <c r="J43" s="66">
        <v>40913504</v>
      </c>
      <c r="K43" s="66">
        <v>31298830</v>
      </c>
      <c r="L43" s="28" t="s">
        <v>38</v>
      </c>
      <c r="M43" s="28" t="s">
        <v>521</v>
      </c>
      <c r="N43" s="28" t="s">
        <v>29</v>
      </c>
      <c r="O43" s="48" t="s">
        <v>522</v>
      </c>
      <c r="P43" s="47">
        <v>45323</v>
      </c>
      <c r="Q43" s="93" t="s">
        <v>296</v>
      </c>
    </row>
    <row r="44" spans="1:17" s="30" customFormat="1" ht="60" customHeight="1" x14ac:dyDescent="0.25">
      <c r="B44" s="55">
        <v>2</v>
      </c>
      <c r="C44" s="28" t="s">
        <v>274</v>
      </c>
      <c r="D44" s="28" t="s">
        <v>275</v>
      </c>
      <c r="E44" s="28" t="s">
        <v>311</v>
      </c>
      <c r="F44" s="28" t="s">
        <v>523</v>
      </c>
      <c r="G44" s="28" t="s">
        <v>519</v>
      </c>
      <c r="H44" s="29" t="s">
        <v>520</v>
      </c>
      <c r="I44" s="28" t="s">
        <v>307</v>
      </c>
      <c r="J44" s="66">
        <v>3998346</v>
      </c>
      <c r="K44" s="66">
        <v>3058735</v>
      </c>
      <c r="L44" s="28" t="s">
        <v>38</v>
      </c>
      <c r="M44" s="28" t="s">
        <v>524</v>
      </c>
      <c r="N44" s="28" t="s">
        <v>30</v>
      </c>
      <c r="O44" s="48" t="s">
        <v>522</v>
      </c>
      <c r="P44" s="47">
        <v>45323</v>
      </c>
      <c r="Q44" s="93" t="s">
        <v>296</v>
      </c>
    </row>
    <row r="45" spans="1:17" s="30" customFormat="1" ht="60" customHeight="1" x14ac:dyDescent="0.25">
      <c r="B45" s="55">
        <v>3</v>
      </c>
      <c r="C45" s="28" t="s">
        <v>274</v>
      </c>
      <c r="D45" s="28" t="s">
        <v>275</v>
      </c>
      <c r="E45" s="28" t="s">
        <v>311</v>
      </c>
      <c r="F45" s="28" t="s">
        <v>525</v>
      </c>
      <c r="G45" s="28" t="s">
        <v>519</v>
      </c>
      <c r="H45" s="29" t="s">
        <v>520</v>
      </c>
      <c r="I45" s="28" t="s">
        <v>308</v>
      </c>
      <c r="J45" s="66">
        <v>4043965</v>
      </c>
      <c r="K45" s="66">
        <v>3093634</v>
      </c>
      <c r="L45" s="28" t="s">
        <v>38</v>
      </c>
      <c r="M45" s="28" t="s">
        <v>526</v>
      </c>
      <c r="N45" s="28" t="s">
        <v>30</v>
      </c>
      <c r="O45" s="48" t="s">
        <v>522</v>
      </c>
      <c r="P45" s="47">
        <v>45323</v>
      </c>
      <c r="Q45" s="93" t="s">
        <v>296</v>
      </c>
    </row>
    <row r="46" spans="1:17" s="30" customFormat="1" ht="60" customHeight="1" x14ac:dyDescent="0.25">
      <c r="B46" s="55">
        <v>4</v>
      </c>
      <c r="C46" s="28" t="s">
        <v>274</v>
      </c>
      <c r="D46" s="28" t="s">
        <v>275</v>
      </c>
      <c r="E46" s="28" t="s">
        <v>311</v>
      </c>
      <c r="F46" s="28" t="s">
        <v>527</v>
      </c>
      <c r="G46" s="28" t="s">
        <v>519</v>
      </c>
      <c r="H46" s="29" t="s">
        <v>520</v>
      </c>
      <c r="I46" s="28" t="s">
        <v>309</v>
      </c>
      <c r="J46" s="66">
        <v>2099160</v>
      </c>
      <c r="K46" s="66">
        <v>1605857</v>
      </c>
      <c r="L46" s="28" t="s">
        <v>38</v>
      </c>
      <c r="M46" s="28" t="s">
        <v>528</v>
      </c>
      <c r="N46" s="28" t="s">
        <v>30</v>
      </c>
      <c r="O46" s="48" t="s">
        <v>522</v>
      </c>
      <c r="P46" s="47">
        <v>45323</v>
      </c>
      <c r="Q46" s="93" t="s">
        <v>296</v>
      </c>
    </row>
    <row r="47" spans="1:17" s="30" customFormat="1" ht="60" customHeight="1" x14ac:dyDescent="0.25">
      <c r="B47" s="55">
        <v>5</v>
      </c>
      <c r="C47" s="28" t="s">
        <v>274</v>
      </c>
      <c r="D47" s="28" t="s">
        <v>275</v>
      </c>
      <c r="E47" s="28" t="s">
        <v>311</v>
      </c>
      <c r="F47" s="28" t="s">
        <v>529</v>
      </c>
      <c r="G47" s="28" t="s">
        <v>519</v>
      </c>
      <c r="H47" s="29" t="s">
        <v>520</v>
      </c>
      <c r="I47" s="28" t="s">
        <v>310</v>
      </c>
      <c r="J47" s="66">
        <v>3349172</v>
      </c>
      <c r="K47" s="66">
        <v>2562116</v>
      </c>
      <c r="L47" s="28" t="s">
        <v>38</v>
      </c>
      <c r="M47" s="28" t="s">
        <v>530</v>
      </c>
      <c r="N47" s="28" t="s">
        <v>30</v>
      </c>
      <c r="O47" s="48" t="s">
        <v>522</v>
      </c>
      <c r="P47" s="47">
        <v>45323</v>
      </c>
      <c r="Q47" s="93" t="s">
        <v>296</v>
      </c>
    </row>
    <row r="48" spans="1:17" s="30" customFormat="1" ht="60" customHeight="1" x14ac:dyDescent="0.25">
      <c r="B48" s="55">
        <v>6</v>
      </c>
      <c r="C48" s="28" t="s">
        <v>274</v>
      </c>
      <c r="D48" s="28" t="s">
        <v>275</v>
      </c>
      <c r="E48" s="28" t="s">
        <v>311</v>
      </c>
      <c r="F48" s="28" t="s">
        <v>531</v>
      </c>
      <c r="G48" s="28" t="s">
        <v>519</v>
      </c>
      <c r="H48" s="29" t="s">
        <v>520</v>
      </c>
      <c r="I48" s="28" t="s">
        <v>309</v>
      </c>
      <c r="J48" s="66">
        <v>6740952</v>
      </c>
      <c r="K48" s="66">
        <v>5156828</v>
      </c>
      <c r="L48" s="28" t="s">
        <v>38</v>
      </c>
      <c r="M48" s="28" t="s">
        <v>532</v>
      </c>
      <c r="N48" s="28" t="s">
        <v>29</v>
      </c>
      <c r="O48" s="48" t="s">
        <v>522</v>
      </c>
      <c r="P48" s="47">
        <v>45323</v>
      </c>
      <c r="Q48" s="93" t="s">
        <v>296</v>
      </c>
    </row>
    <row r="49" spans="1:18" s="30" customFormat="1" ht="60" customHeight="1" x14ac:dyDescent="0.25">
      <c r="B49" s="55">
        <v>7</v>
      </c>
      <c r="C49" s="28" t="s">
        <v>274</v>
      </c>
      <c r="D49" s="28" t="s">
        <v>275</v>
      </c>
      <c r="E49" s="28" t="s">
        <v>6</v>
      </c>
      <c r="F49" s="28" t="s">
        <v>533</v>
      </c>
      <c r="G49" s="28" t="s">
        <v>213</v>
      </c>
      <c r="H49" s="29" t="s">
        <v>371</v>
      </c>
      <c r="I49" s="28" t="s">
        <v>306</v>
      </c>
      <c r="J49" s="66">
        <v>41250000</v>
      </c>
      <c r="K49" s="66">
        <v>35062500</v>
      </c>
      <c r="L49" s="28" t="s">
        <v>38</v>
      </c>
      <c r="M49" s="28" t="s">
        <v>534</v>
      </c>
      <c r="N49" s="28" t="s">
        <v>30</v>
      </c>
      <c r="O49" s="48">
        <v>45288</v>
      </c>
      <c r="P49" s="47">
        <v>45383</v>
      </c>
      <c r="Q49" s="93" t="s">
        <v>294</v>
      </c>
    </row>
    <row r="50" spans="1:18" s="30" customFormat="1" ht="60" customHeight="1" x14ac:dyDescent="0.25">
      <c r="B50" s="55">
        <v>8</v>
      </c>
      <c r="C50" s="28" t="s">
        <v>274</v>
      </c>
      <c r="D50" s="28" t="s">
        <v>275</v>
      </c>
      <c r="E50" s="28" t="s">
        <v>535</v>
      </c>
      <c r="F50" s="28" t="s">
        <v>536</v>
      </c>
      <c r="G50" s="28" t="s">
        <v>537</v>
      </c>
      <c r="H50" s="29" t="s">
        <v>538</v>
      </c>
      <c r="I50" s="28" t="s">
        <v>306</v>
      </c>
      <c r="J50" s="66">
        <v>78513134</v>
      </c>
      <c r="K50" s="66">
        <v>66736164</v>
      </c>
      <c r="L50" s="28" t="s">
        <v>38</v>
      </c>
      <c r="M50" s="28" t="s">
        <v>539</v>
      </c>
      <c r="N50" s="28" t="s">
        <v>29</v>
      </c>
      <c r="O50" s="48">
        <v>45288</v>
      </c>
      <c r="P50" s="47">
        <v>45474</v>
      </c>
      <c r="Q50" s="93" t="s">
        <v>295</v>
      </c>
    </row>
    <row r="51" spans="1:18" s="30" customFormat="1" ht="60" customHeight="1" x14ac:dyDescent="0.25">
      <c r="B51" s="55">
        <v>9</v>
      </c>
      <c r="C51" s="28" t="s">
        <v>274</v>
      </c>
      <c r="D51" s="28" t="s">
        <v>275</v>
      </c>
      <c r="E51" s="28" t="s">
        <v>535</v>
      </c>
      <c r="F51" s="28" t="s">
        <v>540</v>
      </c>
      <c r="G51" s="28" t="s">
        <v>537</v>
      </c>
      <c r="H51" s="29" t="s">
        <v>538</v>
      </c>
      <c r="I51" s="28" t="s">
        <v>307</v>
      </c>
      <c r="J51" s="66">
        <v>10409190</v>
      </c>
      <c r="K51" s="66">
        <v>8847812</v>
      </c>
      <c r="L51" s="28" t="s">
        <v>38</v>
      </c>
      <c r="M51" s="28" t="s">
        <v>541</v>
      </c>
      <c r="N51" s="28" t="s">
        <v>30</v>
      </c>
      <c r="O51" s="48">
        <v>45288</v>
      </c>
      <c r="P51" s="47">
        <v>45474</v>
      </c>
      <c r="Q51" s="93" t="s">
        <v>295</v>
      </c>
    </row>
    <row r="52" spans="1:18" s="30" customFormat="1" ht="60" customHeight="1" x14ac:dyDescent="0.25">
      <c r="B52" s="55">
        <v>10</v>
      </c>
      <c r="C52" s="28" t="s">
        <v>274</v>
      </c>
      <c r="D52" s="28" t="s">
        <v>275</v>
      </c>
      <c r="E52" s="28" t="s">
        <v>535</v>
      </c>
      <c r="F52" s="28" t="s">
        <v>542</v>
      </c>
      <c r="G52" s="28" t="s">
        <v>537</v>
      </c>
      <c r="H52" s="29" t="s">
        <v>538</v>
      </c>
      <c r="I52" s="28" t="s">
        <v>308</v>
      </c>
      <c r="J52" s="66">
        <v>10527952</v>
      </c>
      <c r="K52" s="66">
        <v>8948759</v>
      </c>
      <c r="L52" s="28" t="s">
        <v>38</v>
      </c>
      <c r="M52" s="28" t="s">
        <v>543</v>
      </c>
      <c r="N52" s="28" t="s">
        <v>30</v>
      </c>
      <c r="O52" s="48">
        <v>45288</v>
      </c>
      <c r="P52" s="47">
        <v>45474</v>
      </c>
      <c r="Q52" s="93" t="s">
        <v>295</v>
      </c>
    </row>
    <row r="53" spans="1:18" s="30" customFormat="1" ht="60" customHeight="1" x14ac:dyDescent="0.25">
      <c r="B53" s="55">
        <v>11</v>
      </c>
      <c r="C53" s="28" t="s">
        <v>274</v>
      </c>
      <c r="D53" s="28" t="s">
        <v>275</v>
      </c>
      <c r="E53" s="28" t="s">
        <v>535</v>
      </c>
      <c r="F53" s="28" t="s">
        <v>544</v>
      </c>
      <c r="G53" s="28" t="s">
        <v>537</v>
      </c>
      <c r="H53" s="29" t="s">
        <v>538</v>
      </c>
      <c r="I53" s="28" t="s">
        <v>309</v>
      </c>
      <c r="J53" s="66">
        <v>5464896</v>
      </c>
      <c r="K53" s="66">
        <v>4645162</v>
      </c>
      <c r="L53" s="28" t="s">
        <v>38</v>
      </c>
      <c r="M53" s="28" t="s">
        <v>545</v>
      </c>
      <c r="N53" s="28" t="s">
        <v>30</v>
      </c>
      <c r="O53" s="48">
        <v>45288</v>
      </c>
      <c r="P53" s="47">
        <v>45474</v>
      </c>
      <c r="Q53" s="93" t="s">
        <v>295</v>
      </c>
    </row>
    <row r="54" spans="1:18" s="30" customFormat="1" ht="60" customHeight="1" x14ac:dyDescent="0.25">
      <c r="B54" s="55">
        <v>12</v>
      </c>
      <c r="C54" s="28" t="s">
        <v>274</v>
      </c>
      <c r="D54" s="28" t="s">
        <v>275</v>
      </c>
      <c r="E54" s="28" t="s">
        <v>535</v>
      </c>
      <c r="F54" s="28" t="s">
        <v>546</v>
      </c>
      <c r="G54" s="28" t="s">
        <v>537</v>
      </c>
      <c r="H54" s="29" t="s">
        <v>538</v>
      </c>
      <c r="I54" s="28" t="s">
        <v>310</v>
      </c>
      <c r="J54" s="66">
        <v>8719144</v>
      </c>
      <c r="K54" s="66">
        <v>7411272</v>
      </c>
      <c r="L54" s="28" t="s">
        <v>38</v>
      </c>
      <c r="M54" s="28" t="s">
        <v>547</v>
      </c>
      <c r="N54" s="28" t="s">
        <v>30</v>
      </c>
      <c r="O54" s="48">
        <v>45288</v>
      </c>
      <c r="P54" s="47">
        <v>45474</v>
      </c>
      <c r="Q54" s="93" t="s">
        <v>295</v>
      </c>
    </row>
    <row r="55" spans="1:18" s="30" customFormat="1" ht="60" customHeight="1" x14ac:dyDescent="0.25">
      <c r="B55" s="55">
        <v>13</v>
      </c>
      <c r="C55" s="28" t="s">
        <v>274</v>
      </c>
      <c r="D55" s="28" t="s">
        <v>275</v>
      </c>
      <c r="E55" s="28" t="s">
        <v>535</v>
      </c>
      <c r="F55" s="28" t="s">
        <v>548</v>
      </c>
      <c r="G55" s="28" t="s">
        <v>537</v>
      </c>
      <c r="H55" s="29" t="s">
        <v>538</v>
      </c>
      <c r="I55" s="28" t="s">
        <v>309</v>
      </c>
      <c r="J55" s="66">
        <v>17549215</v>
      </c>
      <c r="K55" s="66">
        <v>14916832</v>
      </c>
      <c r="L55" s="28" t="s">
        <v>38</v>
      </c>
      <c r="M55" s="28" t="s">
        <v>549</v>
      </c>
      <c r="N55" s="28" t="s">
        <v>29</v>
      </c>
      <c r="O55" s="48">
        <v>45288</v>
      </c>
      <c r="P55" s="47">
        <v>45474</v>
      </c>
      <c r="Q55" s="93" t="s">
        <v>295</v>
      </c>
    </row>
    <row r="56" spans="1:18" s="24" customFormat="1" ht="60" customHeight="1" x14ac:dyDescent="0.25">
      <c r="A56" s="21"/>
      <c r="B56" s="56">
        <v>13</v>
      </c>
      <c r="C56" s="22" t="s">
        <v>274</v>
      </c>
      <c r="D56" s="22" t="s">
        <v>275</v>
      </c>
      <c r="E56" s="22" t="s">
        <v>624</v>
      </c>
      <c r="F56" s="22"/>
      <c r="G56" s="22"/>
      <c r="H56" s="23"/>
      <c r="I56" s="22"/>
      <c r="J56" s="80">
        <f>SUM(J43:J55)</f>
        <v>233578630</v>
      </c>
      <c r="K56" s="80">
        <f>SUM(K43:K55)</f>
        <v>193344501</v>
      </c>
      <c r="L56" s="22"/>
      <c r="M56" s="22"/>
      <c r="N56" s="23"/>
      <c r="O56" s="23"/>
      <c r="P56" s="34"/>
      <c r="Q56" s="103"/>
    </row>
    <row r="57" spans="1:18" s="30" customFormat="1" ht="60" customHeight="1" x14ac:dyDescent="0.25">
      <c r="B57" s="55">
        <v>1</v>
      </c>
      <c r="C57" s="28" t="s">
        <v>276</v>
      </c>
      <c r="D57" s="28" t="s">
        <v>277</v>
      </c>
      <c r="E57" s="28" t="s">
        <v>368</v>
      </c>
      <c r="F57" s="28" t="s">
        <v>328</v>
      </c>
      <c r="G57" s="28" t="s">
        <v>106</v>
      </c>
      <c r="H57" s="28" t="s">
        <v>176</v>
      </c>
      <c r="I57" s="28" t="s">
        <v>352</v>
      </c>
      <c r="J57" s="66">
        <v>2941176.5</v>
      </c>
      <c r="K57" s="66">
        <v>2500000</v>
      </c>
      <c r="L57" s="28" t="s">
        <v>38</v>
      </c>
      <c r="M57" s="28" t="s">
        <v>332</v>
      </c>
      <c r="N57" s="29" t="s">
        <v>30</v>
      </c>
      <c r="O57" s="74">
        <v>45264</v>
      </c>
      <c r="P57" s="74">
        <v>45299</v>
      </c>
      <c r="Q57" s="93" t="s">
        <v>294</v>
      </c>
      <c r="R57" s="63"/>
    </row>
    <row r="58" spans="1:18" s="30" customFormat="1" ht="60" customHeight="1" x14ac:dyDescent="0.25">
      <c r="B58" s="55">
        <v>2</v>
      </c>
      <c r="C58" s="28" t="s">
        <v>276</v>
      </c>
      <c r="D58" s="28" t="s">
        <v>277</v>
      </c>
      <c r="E58" s="28" t="s">
        <v>14</v>
      </c>
      <c r="F58" s="28" t="s">
        <v>329</v>
      </c>
      <c r="G58" s="28" t="s">
        <v>114</v>
      </c>
      <c r="H58" s="29" t="s">
        <v>199</v>
      </c>
      <c r="I58" s="28" t="s">
        <v>352</v>
      </c>
      <c r="J58" s="66">
        <v>25000000</v>
      </c>
      <c r="K58" s="66">
        <v>21250000</v>
      </c>
      <c r="L58" s="28" t="s">
        <v>38</v>
      </c>
      <c r="M58" s="28" t="s">
        <v>334</v>
      </c>
      <c r="N58" s="29" t="s">
        <v>30</v>
      </c>
      <c r="O58" s="74">
        <v>45258</v>
      </c>
      <c r="P58" s="74">
        <v>45295</v>
      </c>
      <c r="Q58" s="93" t="s">
        <v>294</v>
      </c>
      <c r="R58" s="63"/>
    </row>
    <row r="59" spans="1:18" s="30" customFormat="1" ht="60" customHeight="1" x14ac:dyDescent="0.25">
      <c r="B59" s="55">
        <v>3</v>
      </c>
      <c r="C59" s="28" t="s">
        <v>276</v>
      </c>
      <c r="D59" s="28" t="s">
        <v>277</v>
      </c>
      <c r="E59" s="28" t="s">
        <v>14</v>
      </c>
      <c r="F59" s="28" t="s">
        <v>330</v>
      </c>
      <c r="G59" s="28" t="s">
        <v>111</v>
      </c>
      <c r="H59" s="29" t="s">
        <v>200</v>
      </c>
      <c r="I59" s="28" t="s">
        <v>352</v>
      </c>
      <c r="J59" s="66">
        <v>10000000</v>
      </c>
      <c r="K59" s="66">
        <v>8500000</v>
      </c>
      <c r="L59" s="28" t="s">
        <v>38</v>
      </c>
      <c r="M59" s="28" t="s">
        <v>367</v>
      </c>
      <c r="N59" s="29" t="s">
        <v>30</v>
      </c>
      <c r="O59" s="74">
        <v>45258</v>
      </c>
      <c r="P59" s="74">
        <v>45295</v>
      </c>
      <c r="Q59" s="93" t="s">
        <v>294</v>
      </c>
      <c r="R59" s="63"/>
    </row>
    <row r="60" spans="1:18" s="30" customFormat="1" ht="60" customHeight="1" x14ac:dyDescent="0.25">
      <c r="B60" s="55">
        <v>4</v>
      </c>
      <c r="C60" s="28" t="s">
        <v>276</v>
      </c>
      <c r="D60" s="28" t="s">
        <v>277</v>
      </c>
      <c r="E60" s="28" t="s">
        <v>14</v>
      </c>
      <c r="F60" s="28" t="s">
        <v>112</v>
      </c>
      <c r="G60" s="28" t="s">
        <v>113</v>
      </c>
      <c r="H60" s="29" t="s">
        <v>199</v>
      </c>
      <c r="I60" s="28" t="s">
        <v>352</v>
      </c>
      <c r="J60" s="66">
        <v>21511765</v>
      </c>
      <c r="K60" s="66">
        <v>18285000</v>
      </c>
      <c r="L60" s="28" t="s">
        <v>38</v>
      </c>
      <c r="M60" s="28" t="s">
        <v>365</v>
      </c>
      <c r="N60" s="29" t="s">
        <v>30</v>
      </c>
      <c r="O60" s="74">
        <v>45259</v>
      </c>
      <c r="P60" s="74">
        <v>45296</v>
      </c>
      <c r="Q60" s="93" t="s">
        <v>294</v>
      </c>
      <c r="R60" s="63"/>
    </row>
    <row r="61" spans="1:18" s="30" customFormat="1" ht="60" customHeight="1" x14ac:dyDescent="0.25">
      <c r="B61" s="55">
        <v>5</v>
      </c>
      <c r="C61" s="28" t="s">
        <v>276</v>
      </c>
      <c r="D61" s="28" t="s">
        <v>277</v>
      </c>
      <c r="E61" s="28" t="s">
        <v>14</v>
      </c>
      <c r="F61" s="28" t="s">
        <v>115</v>
      </c>
      <c r="G61" s="28" t="s">
        <v>116</v>
      </c>
      <c r="H61" s="29" t="s">
        <v>200</v>
      </c>
      <c r="I61" s="28" t="s">
        <v>352</v>
      </c>
      <c r="J61" s="66">
        <v>18676471</v>
      </c>
      <c r="K61" s="66">
        <v>15875000</v>
      </c>
      <c r="L61" s="28" t="s">
        <v>38</v>
      </c>
      <c r="M61" s="28" t="s">
        <v>366</v>
      </c>
      <c r="N61" s="29" t="s">
        <v>30</v>
      </c>
      <c r="O61" s="74">
        <v>45259</v>
      </c>
      <c r="P61" s="74">
        <v>45296</v>
      </c>
      <c r="Q61" s="93" t="s">
        <v>294</v>
      </c>
      <c r="R61" s="63"/>
    </row>
    <row r="62" spans="1:18" s="30" customFormat="1" ht="60" customHeight="1" x14ac:dyDescent="0.25">
      <c r="B62" s="55">
        <v>6</v>
      </c>
      <c r="C62" s="28" t="s">
        <v>276</v>
      </c>
      <c r="D62" s="28" t="s">
        <v>277</v>
      </c>
      <c r="E62" s="28" t="s">
        <v>5</v>
      </c>
      <c r="F62" s="28" t="s">
        <v>110</v>
      </c>
      <c r="G62" s="28" t="s">
        <v>109</v>
      </c>
      <c r="H62" s="29" t="s">
        <v>51</v>
      </c>
      <c r="I62" s="28" t="s">
        <v>352</v>
      </c>
      <c r="J62" s="66">
        <v>2000000</v>
      </c>
      <c r="K62" s="66">
        <v>1000000</v>
      </c>
      <c r="L62" s="28" t="s">
        <v>38</v>
      </c>
      <c r="M62" s="28" t="s">
        <v>333</v>
      </c>
      <c r="N62" s="29" t="s">
        <v>30</v>
      </c>
      <c r="O62" s="74">
        <v>45264</v>
      </c>
      <c r="P62" s="74">
        <v>45299</v>
      </c>
      <c r="Q62" s="93" t="s">
        <v>294</v>
      </c>
      <c r="R62" s="63"/>
    </row>
    <row r="63" spans="1:18" s="30" customFormat="1" ht="60" customHeight="1" x14ac:dyDescent="0.25">
      <c r="B63" s="55">
        <v>7</v>
      </c>
      <c r="C63" s="28" t="s">
        <v>276</v>
      </c>
      <c r="D63" s="28" t="s">
        <v>277</v>
      </c>
      <c r="E63" s="28" t="s">
        <v>7</v>
      </c>
      <c r="F63" s="28" t="s">
        <v>304</v>
      </c>
      <c r="G63" s="28" t="s">
        <v>103</v>
      </c>
      <c r="H63" s="28" t="s">
        <v>174</v>
      </c>
      <c r="I63" s="28" t="s">
        <v>352</v>
      </c>
      <c r="J63" s="66">
        <v>11523666</v>
      </c>
      <c r="K63" s="66">
        <v>9795116</v>
      </c>
      <c r="L63" s="28" t="s">
        <v>38</v>
      </c>
      <c r="M63" s="28" t="s">
        <v>60</v>
      </c>
      <c r="N63" s="29" t="s">
        <v>30</v>
      </c>
      <c r="O63" s="74">
        <v>45272</v>
      </c>
      <c r="P63" s="74">
        <v>45306</v>
      </c>
      <c r="Q63" s="93" t="s">
        <v>295</v>
      </c>
      <c r="R63" s="63"/>
    </row>
    <row r="64" spans="1:18" s="30" customFormat="1" ht="60" customHeight="1" x14ac:dyDescent="0.25">
      <c r="B64" s="55">
        <v>8</v>
      </c>
      <c r="C64" s="28" t="s">
        <v>276</v>
      </c>
      <c r="D64" s="28" t="s">
        <v>277</v>
      </c>
      <c r="E64" s="28" t="s">
        <v>7</v>
      </c>
      <c r="F64" s="28" t="s">
        <v>303</v>
      </c>
      <c r="G64" s="28" t="s">
        <v>102</v>
      </c>
      <c r="H64" s="28" t="s">
        <v>174</v>
      </c>
      <c r="I64" s="28" t="s">
        <v>352</v>
      </c>
      <c r="J64" s="66">
        <v>7500000</v>
      </c>
      <c r="K64" s="66">
        <v>6375000</v>
      </c>
      <c r="L64" s="28" t="s">
        <v>38</v>
      </c>
      <c r="M64" s="28" t="s">
        <v>214</v>
      </c>
      <c r="N64" s="29" t="s">
        <v>30</v>
      </c>
      <c r="O64" s="74">
        <v>45279</v>
      </c>
      <c r="P64" s="74">
        <v>45313</v>
      </c>
      <c r="Q64" s="93" t="s">
        <v>295</v>
      </c>
      <c r="R64" s="63"/>
    </row>
    <row r="65" spans="1:19" s="30" customFormat="1" ht="60" customHeight="1" x14ac:dyDescent="0.25">
      <c r="B65" s="55">
        <v>9</v>
      </c>
      <c r="C65" s="28" t="s">
        <v>276</v>
      </c>
      <c r="D65" s="28" t="s">
        <v>277</v>
      </c>
      <c r="E65" s="28" t="s">
        <v>368</v>
      </c>
      <c r="F65" s="28" t="s">
        <v>105</v>
      </c>
      <c r="G65" s="28" t="s">
        <v>104</v>
      </c>
      <c r="H65" s="28" t="s">
        <v>176</v>
      </c>
      <c r="I65" s="28" t="s">
        <v>352</v>
      </c>
      <c r="J65" s="66">
        <v>10000000</v>
      </c>
      <c r="K65" s="66">
        <v>8500000</v>
      </c>
      <c r="L65" s="28" t="s">
        <v>38</v>
      </c>
      <c r="M65" s="28" t="s">
        <v>215</v>
      </c>
      <c r="N65" s="29" t="s">
        <v>30</v>
      </c>
      <c r="O65" s="74">
        <v>45279</v>
      </c>
      <c r="P65" s="74">
        <v>45313</v>
      </c>
      <c r="Q65" s="93" t="s">
        <v>295</v>
      </c>
      <c r="R65" s="63"/>
    </row>
    <row r="66" spans="1:19" s="30" customFormat="1" ht="60" customHeight="1" x14ac:dyDescent="0.25">
      <c r="B66" s="55">
        <v>10</v>
      </c>
      <c r="C66" s="28" t="s">
        <v>276</v>
      </c>
      <c r="D66" s="28" t="s">
        <v>277</v>
      </c>
      <c r="E66" s="28" t="s">
        <v>368</v>
      </c>
      <c r="F66" s="28" t="s">
        <v>550</v>
      </c>
      <c r="G66" s="28" t="s">
        <v>106</v>
      </c>
      <c r="H66" s="28" t="s">
        <v>176</v>
      </c>
      <c r="I66" s="28" t="s">
        <v>352</v>
      </c>
      <c r="J66" s="66">
        <v>49507054</v>
      </c>
      <c r="K66" s="66">
        <v>42080996</v>
      </c>
      <c r="L66" s="28" t="s">
        <v>38</v>
      </c>
      <c r="M66" s="28" t="s">
        <v>60</v>
      </c>
      <c r="N66" s="29" t="s">
        <v>29</v>
      </c>
      <c r="O66" s="74">
        <v>45268</v>
      </c>
      <c r="P66" s="74">
        <v>45299</v>
      </c>
      <c r="Q66" s="93" t="s">
        <v>295</v>
      </c>
      <c r="R66" s="63"/>
    </row>
    <row r="67" spans="1:19" s="30" customFormat="1" ht="60" customHeight="1" x14ac:dyDescent="0.25">
      <c r="B67" s="55">
        <v>11</v>
      </c>
      <c r="C67" s="28" t="s">
        <v>276</v>
      </c>
      <c r="D67" s="28" t="s">
        <v>277</v>
      </c>
      <c r="E67" s="28" t="s">
        <v>8</v>
      </c>
      <c r="F67" s="28" t="s">
        <v>372</v>
      </c>
      <c r="G67" s="28" t="s">
        <v>107</v>
      </c>
      <c r="H67" s="28" t="s">
        <v>175</v>
      </c>
      <c r="I67" s="28" t="s">
        <v>352</v>
      </c>
      <c r="J67" s="66">
        <v>31450519</v>
      </c>
      <c r="K67" s="66">
        <v>26732941</v>
      </c>
      <c r="L67" s="28" t="s">
        <v>38</v>
      </c>
      <c r="M67" s="28" t="s">
        <v>216</v>
      </c>
      <c r="N67" s="29" t="s">
        <v>29</v>
      </c>
      <c r="O67" s="74">
        <v>45289</v>
      </c>
      <c r="P67" s="74">
        <v>45324</v>
      </c>
      <c r="Q67" s="93" t="s">
        <v>295</v>
      </c>
      <c r="R67" s="63"/>
    </row>
    <row r="68" spans="1:19" s="30" customFormat="1" ht="60" customHeight="1" x14ac:dyDescent="0.25">
      <c r="B68" s="55">
        <v>12</v>
      </c>
      <c r="C68" s="28" t="s">
        <v>276</v>
      </c>
      <c r="D68" s="28" t="s">
        <v>277</v>
      </c>
      <c r="E68" s="28" t="s">
        <v>369</v>
      </c>
      <c r="F68" s="28" t="s">
        <v>331</v>
      </c>
      <c r="G68" s="28" t="s">
        <v>108</v>
      </c>
      <c r="H68" s="29" t="s">
        <v>335</v>
      </c>
      <c r="I68" s="28" t="s">
        <v>352</v>
      </c>
      <c r="J68" s="66">
        <v>20000000</v>
      </c>
      <c r="K68" s="66">
        <v>17000000</v>
      </c>
      <c r="L68" s="28" t="s">
        <v>38</v>
      </c>
      <c r="M68" s="28" t="s">
        <v>217</v>
      </c>
      <c r="N68" s="29" t="s">
        <v>29</v>
      </c>
      <c r="O68" s="74">
        <v>45289</v>
      </c>
      <c r="P68" s="74">
        <v>45324</v>
      </c>
      <c r="Q68" s="93" t="s">
        <v>295</v>
      </c>
      <c r="R68" s="63"/>
    </row>
    <row r="69" spans="1:19" s="24" customFormat="1" ht="60" customHeight="1" x14ac:dyDescent="0.25">
      <c r="A69" s="21"/>
      <c r="B69" s="56">
        <v>12</v>
      </c>
      <c r="C69" s="22" t="s">
        <v>276</v>
      </c>
      <c r="D69" s="22" t="s">
        <v>277</v>
      </c>
      <c r="E69" s="22" t="s">
        <v>551</v>
      </c>
      <c r="F69" s="22"/>
      <c r="G69" s="22"/>
      <c r="H69" s="23"/>
      <c r="I69" s="22"/>
      <c r="J69" s="80">
        <f>SUM(J57:J68)</f>
        <v>210110651.5</v>
      </c>
      <c r="K69" s="80">
        <f>SUM(K57:K68)</f>
        <v>177894053</v>
      </c>
      <c r="L69" s="22"/>
      <c r="M69" s="22"/>
      <c r="N69" s="23"/>
      <c r="O69" s="23"/>
      <c r="P69" s="34"/>
      <c r="Q69" s="103"/>
    </row>
    <row r="70" spans="1:19" s="30" customFormat="1" ht="60" customHeight="1" x14ac:dyDescent="0.25">
      <c r="A70" s="40"/>
      <c r="B70" s="55">
        <v>1</v>
      </c>
      <c r="C70" s="28" t="s">
        <v>278</v>
      </c>
      <c r="D70" s="28" t="s">
        <v>279</v>
      </c>
      <c r="E70" s="28" t="s">
        <v>6</v>
      </c>
      <c r="F70" s="28" t="s">
        <v>40</v>
      </c>
      <c r="G70" s="28" t="s">
        <v>41</v>
      </c>
      <c r="H70" s="28" t="s">
        <v>354</v>
      </c>
      <c r="I70" s="28" t="s">
        <v>37</v>
      </c>
      <c r="J70" s="66">
        <v>27607117</v>
      </c>
      <c r="K70" s="66">
        <v>23466050</v>
      </c>
      <c r="L70" s="28" t="s">
        <v>38</v>
      </c>
      <c r="M70" s="28" t="s">
        <v>552</v>
      </c>
      <c r="N70" s="28" t="s">
        <v>39</v>
      </c>
      <c r="O70" s="48" t="s">
        <v>553</v>
      </c>
      <c r="P70" s="47" t="s">
        <v>554</v>
      </c>
      <c r="Q70" s="49" t="s">
        <v>293</v>
      </c>
      <c r="R70" s="63"/>
      <c r="S70" s="63"/>
    </row>
    <row r="71" spans="1:19" s="30" customFormat="1" ht="60" customHeight="1" x14ac:dyDescent="0.25">
      <c r="B71" s="55">
        <v>2</v>
      </c>
      <c r="C71" s="28" t="s">
        <v>278</v>
      </c>
      <c r="D71" s="28" t="s">
        <v>279</v>
      </c>
      <c r="E71" s="28" t="s">
        <v>7</v>
      </c>
      <c r="F71" s="28" t="s">
        <v>43</v>
      </c>
      <c r="G71" s="28" t="s">
        <v>44</v>
      </c>
      <c r="H71" s="28" t="s">
        <v>355</v>
      </c>
      <c r="I71" s="28" t="s">
        <v>37</v>
      </c>
      <c r="J71" s="66">
        <v>1764705</v>
      </c>
      <c r="K71" s="66">
        <v>1500000</v>
      </c>
      <c r="L71" s="28" t="s">
        <v>38</v>
      </c>
      <c r="M71" s="28" t="s">
        <v>555</v>
      </c>
      <c r="N71" s="28" t="s">
        <v>30</v>
      </c>
      <c r="O71" s="48" t="s">
        <v>556</v>
      </c>
      <c r="P71" s="47" t="s">
        <v>557</v>
      </c>
      <c r="Q71" s="50" t="s">
        <v>293</v>
      </c>
      <c r="R71" s="63"/>
      <c r="S71" s="63"/>
    </row>
    <row r="72" spans="1:19" s="30" customFormat="1" ht="60" customHeight="1" x14ac:dyDescent="0.25">
      <c r="B72" s="55">
        <v>3</v>
      </c>
      <c r="C72" s="28" t="s">
        <v>278</v>
      </c>
      <c r="D72" s="28" t="s">
        <v>279</v>
      </c>
      <c r="E72" s="28" t="s">
        <v>8</v>
      </c>
      <c r="F72" s="28" t="s">
        <v>45</v>
      </c>
      <c r="G72" s="28" t="s">
        <v>46</v>
      </c>
      <c r="H72" s="28" t="s">
        <v>356</v>
      </c>
      <c r="I72" s="28" t="s">
        <v>37</v>
      </c>
      <c r="J72" s="66">
        <v>32014709</v>
      </c>
      <c r="K72" s="66">
        <v>27212503.399999999</v>
      </c>
      <c r="L72" s="28" t="s">
        <v>38</v>
      </c>
      <c r="M72" s="28" t="s">
        <v>218</v>
      </c>
      <c r="N72" s="28" t="s">
        <v>30</v>
      </c>
      <c r="O72" s="48" t="s">
        <v>399</v>
      </c>
      <c r="P72" s="47" t="s">
        <v>413</v>
      </c>
      <c r="Q72" s="50" t="s">
        <v>294</v>
      </c>
      <c r="R72" s="63"/>
      <c r="S72" s="63"/>
    </row>
    <row r="73" spans="1:19" s="30" customFormat="1" ht="60" customHeight="1" x14ac:dyDescent="0.25">
      <c r="B73" s="55">
        <v>4</v>
      </c>
      <c r="C73" s="28" t="s">
        <v>278</v>
      </c>
      <c r="D73" s="28" t="s">
        <v>279</v>
      </c>
      <c r="E73" s="28" t="s">
        <v>8</v>
      </c>
      <c r="F73" s="28" t="s">
        <v>47</v>
      </c>
      <c r="G73" s="28" t="s">
        <v>48</v>
      </c>
      <c r="H73" s="28" t="s">
        <v>357</v>
      </c>
      <c r="I73" s="28" t="s">
        <v>37</v>
      </c>
      <c r="J73" s="66">
        <v>1764705.8823529412</v>
      </c>
      <c r="K73" s="66">
        <v>1500000</v>
      </c>
      <c r="L73" s="28" t="s">
        <v>38</v>
      </c>
      <c r="M73" s="28" t="s">
        <v>555</v>
      </c>
      <c r="N73" s="28" t="s">
        <v>30</v>
      </c>
      <c r="O73" s="48" t="s">
        <v>556</v>
      </c>
      <c r="P73" s="47" t="s">
        <v>557</v>
      </c>
      <c r="Q73" s="49" t="s">
        <v>293</v>
      </c>
      <c r="R73" s="63"/>
      <c r="S73" s="63"/>
    </row>
    <row r="74" spans="1:19" s="30" customFormat="1" ht="60" customHeight="1" x14ac:dyDescent="0.25">
      <c r="B74" s="55">
        <v>5</v>
      </c>
      <c r="C74" s="28" t="s">
        <v>278</v>
      </c>
      <c r="D74" s="28" t="s">
        <v>279</v>
      </c>
      <c r="E74" s="28" t="s">
        <v>311</v>
      </c>
      <c r="F74" s="28" t="s">
        <v>50</v>
      </c>
      <c r="G74" s="28" t="s">
        <v>49</v>
      </c>
      <c r="H74" s="29" t="s">
        <v>178</v>
      </c>
      <c r="I74" s="28" t="s">
        <v>219</v>
      </c>
      <c r="J74" s="66">
        <v>22352941.176470589</v>
      </c>
      <c r="K74" s="66">
        <v>19000000</v>
      </c>
      <c r="L74" s="28" t="s">
        <v>38</v>
      </c>
      <c r="M74" s="28" t="s">
        <v>558</v>
      </c>
      <c r="N74" s="28" t="s">
        <v>30</v>
      </c>
      <c r="O74" s="48" t="s">
        <v>559</v>
      </c>
      <c r="P74" s="47" t="s">
        <v>554</v>
      </c>
      <c r="Q74" s="49" t="s">
        <v>294</v>
      </c>
      <c r="R74" s="63"/>
      <c r="S74" s="63"/>
    </row>
    <row r="75" spans="1:19" s="30" customFormat="1" ht="60" customHeight="1" x14ac:dyDescent="0.25">
      <c r="B75" s="55">
        <v>6</v>
      </c>
      <c r="C75" s="28" t="s">
        <v>278</v>
      </c>
      <c r="D75" s="28" t="s">
        <v>279</v>
      </c>
      <c r="E75" s="28" t="s">
        <v>5</v>
      </c>
      <c r="F75" s="28" t="s">
        <v>52</v>
      </c>
      <c r="G75" s="28" t="s">
        <v>53</v>
      </c>
      <c r="H75" s="29" t="s">
        <v>51</v>
      </c>
      <c r="I75" s="28" t="s">
        <v>37</v>
      </c>
      <c r="J75" s="66">
        <v>42184466</v>
      </c>
      <c r="K75" s="66">
        <v>11662772</v>
      </c>
      <c r="L75" s="28" t="s">
        <v>38</v>
      </c>
      <c r="M75" s="28" t="s">
        <v>220</v>
      </c>
      <c r="N75" s="28" t="s">
        <v>30</v>
      </c>
      <c r="O75" s="48" t="s">
        <v>553</v>
      </c>
      <c r="P75" s="47" t="s">
        <v>405</v>
      </c>
      <c r="Q75" s="49" t="s">
        <v>293</v>
      </c>
      <c r="R75" s="63"/>
      <c r="S75" s="63"/>
    </row>
    <row r="76" spans="1:19" s="30" customFormat="1" ht="60" customHeight="1" x14ac:dyDescent="0.25">
      <c r="B76" s="55">
        <v>7</v>
      </c>
      <c r="C76" s="28" t="s">
        <v>278</v>
      </c>
      <c r="D76" s="28" t="s">
        <v>279</v>
      </c>
      <c r="E76" s="28" t="s">
        <v>5</v>
      </c>
      <c r="F76" s="28" t="s">
        <v>54</v>
      </c>
      <c r="G76" s="28" t="s">
        <v>55</v>
      </c>
      <c r="H76" s="29" t="s">
        <v>51</v>
      </c>
      <c r="I76" s="28" t="s">
        <v>37</v>
      </c>
      <c r="J76" s="66">
        <v>23885959</v>
      </c>
      <c r="K76" s="66">
        <v>20303065</v>
      </c>
      <c r="L76" s="28" t="s">
        <v>38</v>
      </c>
      <c r="M76" s="28" t="s">
        <v>220</v>
      </c>
      <c r="N76" s="28" t="s">
        <v>30</v>
      </c>
      <c r="O76" s="48" t="s">
        <v>560</v>
      </c>
      <c r="P76" s="47" t="s">
        <v>561</v>
      </c>
      <c r="Q76" s="49" t="s">
        <v>294</v>
      </c>
      <c r="R76" s="63"/>
      <c r="S76" s="63"/>
    </row>
    <row r="77" spans="1:19" s="30" customFormat="1" ht="60" customHeight="1" x14ac:dyDescent="0.25">
      <c r="B77" s="55">
        <v>8</v>
      </c>
      <c r="C77" s="28" t="s">
        <v>278</v>
      </c>
      <c r="D77" s="28" t="s">
        <v>279</v>
      </c>
      <c r="E77" s="28" t="s">
        <v>56</v>
      </c>
      <c r="F77" s="28" t="s">
        <v>57</v>
      </c>
      <c r="G77" s="28" t="s">
        <v>58</v>
      </c>
      <c r="H77" s="29" t="s">
        <v>199</v>
      </c>
      <c r="I77" s="28" t="s">
        <v>219</v>
      </c>
      <c r="J77" s="66">
        <v>143535217</v>
      </c>
      <c r="K77" s="66">
        <v>122004935</v>
      </c>
      <c r="L77" s="28" t="s">
        <v>38</v>
      </c>
      <c r="M77" s="28" t="s">
        <v>221</v>
      </c>
      <c r="N77" s="28" t="s">
        <v>29</v>
      </c>
      <c r="O77" s="48" t="s">
        <v>559</v>
      </c>
      <c r="P77" s="52" t="s">
        <v>554</v>
      </c>
      <c r="Q77" s="49" t="s">
        <v>296</v>
      </c>
      <c r="R77" s="63"/>
      <c r="S77" s="63"/>
    </row>
    <row r="78" spans="1:19" s="24" customFormat="1" ht="60" customHeight="1" x14ac:dyDescent="0.25">
      <c r="A78" s="21"/>
      <c r="B78" s="56">
        <v>8</v>
      </c>
      <c r="C78" s="22" t="s">
        <v>278</v>
      </c>
      <c r="D78" s="22" t="s">
        <v>279</v>
      </c>
      <c r="E78" s="22" t="s">
        <v>451</v>
      </c>
      <c r="F78" s="22"/>
      <c r="G78" s="22"/>
      <c r="H78" s="23"/>
      <c r="I78" s="22"/>
      <c r="J78" s="80">
        <f>SUM(J70:J77)</f>
        <v>295109820.05882353</v>
      </c>
      <c r="K78" s="80">
        <f>SUM(K70:K77)</f>
        <v>226649325.40000001</v>
      </c>
      <c r="L78" s="22"/>
      <c r="M78" s="22"/>
      <c r="N78" s="22"/>
      <c r="O78" s="22"/>
      <c r="P78" s="34"/>
      <c r="Q78" s="103"/>
    </row>
    <row r="79" spans="1:19" s="30" customFormat="1" ht="60" customHeight="1" x14ac:dyDescent="0.25">
      <c r="B79" s="75">
        <v>1</v>
      </c>
      <c r="C79" s="28" t="s">
        <v>280</v>
      </c>
      <c r="D79" s="28" t="s">
        <v>625</v>
      </c>
      <c r="E79" s="28" t="s">
        <v>311</v>
      </c>
      <c r="F79" s="28" t="s">
        <v>98</v>
      </c>
      <c r="G79" s="28" t="s">
        <v>99</v>
      </c>
      <c r="H79" s="29" t="s">
        <v>178</v>
      </c>
      <c r="I79" s="28" t="s">
        <v>291</v>
      </c>
      <c r="J79" s="66">
        <v>97500000</v>
      </c>
      <c r="K79" s="66">
        <v>39000000</v>
      </c>
      <c r="L79" s="28" t="s">
        <v>38</v>
      </c>
      <c r="M79" s="28" t="s">
        <v>373</v>
      </c>
      <c r="N79" s="28" t="s">
        <v>30</v>
      </c>
      <c r="O79" s="48">
        <v>45218</v>
      </c>
      <c r="P79" s="52">
        <v>45299</v>
      </c>
      <c r="Q79" s="117" t="s">
        <v>293</v>
      </c>
    </row>
    <row r="80" spans="1:19" s="30" customFormat="1" ht="60" customHeight="1" x14ac:dyDescent="0.25">
      <c r="B80" s="75">
        <v>2</v>
      </c>
      <c r="C80" s="28" t="s">
        <v>280</v>
      </c>
      <c r="D80" s="28" t="s">
        <v>625</v>
      </c>
      <c r="E80" s="28" t="s">
        <v>11</v>
      </c>
      <c r="F80" s="28" t="s">
        <v>100</v>
      </c>
      <c r="G80" s="28" t="s">
        <v>101</v>
      </c>
      <c r="H80" s="29" t="s">
        <v>194</v>
      </c>
      <c r="I80" s="28" t="s">
        <v>291</v>
      </c>
      <c r="J80" s="66">
        <v>37500175</v>
      </c>
      <c r="K80" s="66">
        <v>15000070</v>
      </c>
      <c r="L80" s="28" t="s">
        <v>38</v>
      </c>
      <c r="M80" s="28" t="s">
        <v>222</v>
      </c>
      <c r="N80" s="29" t="s">
        <v>29</v>
      </c>
      <c r="O80" s="74">
        <v>45259</v>
      </c>
      <c r="P80" s="52">
        <v>45299</v>
      </c>
      <c r="Q80" s="117" t="s">
        <v>294</v>
      </c>
    </row>
    <row r="81" spans="1:17" s="24" customFormat="1" ht="60" customHeight="1" x14ac:dyDescent="0.25">
      <c r="A81" s="21"/>
      <c r="B81" s="56">
        <v>2</v>
      </c>
      <c r="C81" s="22" t="s">
        <v>280</v>
      </c>
      <c r="D81" s="22" t="s">
        <v>269</v>
      </c>
      <c r="E81" s="22" t="s">
        <v>562</v>
      </c>
      <c r="F81" s="22"/>
      <c r="G81" s="22"/>
      <c r="H81" s="23"/>
      <c r="I81" s="22"/>
      <c r="J81" s="80">
        <f>SUM(J79:J80)</f>
        <v>135000175</v>
      </c>
      <c r="K81" s="80">
        <f>SUM(K79:K80)</f>
        <v>54000070</v>
      </c>
      <c r="L81" s="22"/>
      <c r="M81" s="22"/>
      <c r="N81" s="23"/>
      <c r="O81" s="23"/>
      <c r="P81" s="34"/>
      <c r="Q81" s="103"/>
    </row>
    <row r="82" spans="1:17" s="30" customFormat="1" ht="60" customHeight="1" x14ac:dyDescent="0.25">
      <c r="B82" s="55">
        <v>1</v>
      </c>
      <c r="C82" s="67" t="s">
        <v>281</v>
      </c>
      <c r="D82" s="68" t="s">
        <v>282</v>
      </c>
      <c r="E82" s="67" t="s">
        <v>6</v>
      </c>
      <c r="F82" s="67" t="s">
        <v>481</v>
      </c>
      <c r="G82" s="67" t="s">
        <v>223</v>
      </c>
      <c r="H82" s="28" t="s">
        <v>253</v>
      </c>
      <c r="I82" s="69" t="s">
        <v>224</v>
      </c>
      <c r="J82" s="81">
        <v>184898599</v>
      </c>
      <c r="K82" s="81">
        <v>157163809.15000001</v>
      </c>
      <c r="L82" s="70" t="s">
        <v>59</v>
      </c>
      <c r="M82" s="71" t="s">
        <v>60</v>
      </c>
      <c r="N82" s="67" t="s">
        <v>65</v>
      </c>
      <c r="O82" s="67" t="s">
        <v>563</v>
      </c>
      <c r="P82" s="77" t="s">
        <v>564</v>
      </c>
      <c r="Q82" s="105" t="s">
        <v>293</v>
      </c>
    </row>
    <row r="83" spans="1:17" s="30" customFormat="1" ht="60" customHeight="1" x14ac:dyDescent="0.25">
      <c r="B83" s="55">
        <v>2</v>
      </c>
      <c r="C83" s="28" t="s">
        <v>281</v>
      </c>
      <c r="D83" s="29" t="s">
        <v>282</v>
      </c>
      <c r="E83" s="28" t="s">
        <v>6</v>
      </c>
      <c r="F83" s="28" t="s">
        <v>482</v>
      </c>
      <c r="G83" s="28" t="s">
        <v>61</v>
      </c>
      <c r="H83" s="28" t="s">
        <v>253</v>
      </c>
      <c r="I83" s="72" t="s">
        <v>224</v>
      </c>
      <c r="J83" s="82">
        <v>49306292.941176474</v>
      </c>
      <c r="K83" s="82">
        <v>41910349</v>
      </c>
      <c r="L83" s="73" t="s">
        <v>59</v>
      </c>
      <c r="M83" s="73" t="s">
        <v>225</v>
      </c>
      <c r="N83" s="73" t="s">
        <v>65</v>
      </c>
      <c r="O83" s="73" t="s">
        <v>557</v>
      </c>
      <c r="P83" s="47" t="s">
        <v>565</v>
      </c>
      <c r="Q83" s="93" t="s">
        <v>294</v>
      </c>
    </row>
    <row r="84" spans="1:17" s="30" customFormat="1" ht="60" customHeight="1" x14ac:dyDescent="0.25">
      <c r="B84" s="55">
        <v>3</v>
      </c>
      <c r="C84" s="28" t="s">
        <v>281</v>
      </c>
      <c r="D84" s="29" t="s">
        <v>282</v>
      </c>
      <c r="E84" s="28" t="s">
        <v>6</v>
      </c>
      <c r="F84" s="28" t="s">
        <v>483</v>
      </c>
      <c r="G84" s="28" t="s">
        <v>61</v>
      </c>
      <c r="H84" s="28" t="s">
        <v>253</v>
      </c>
      <c r="I84" s="72" t="s">
        <v>224</v>
      </c>
      <c r="J84" s="82">
        <v>12326573.235294119</v>
      </c>
      <c r="K84" s="82">
        <v>10477587.25</v>
      </c>
      <c r="L84" s="70" t="s">
        <v>59</v>
      </c>
      <c r="M84" s="73" t="s">
        <v>225</v>
      </c>
      <c r="N84" s="73" t="s">
        <v>65</v>
      </c>
      <c r="O84" s="73" t="s">
        <v>557</v>
      </c>
      <c r="P84" s="47" t="s">
        <v>565</v>
      </c>
      <c r="Q84" s="93" t="s">
        <v>294</v>
      </c>
    </row>
    <row r="85" spans="1:17" s="30" customFormat="1" ht="60" customHeight="1" x14ac:dyDescent="0.25">
      <c r="B85" s="55">
        <v>4</v>
      </c>
      <c r="C85" s="28" t="s">
        <v>281</v>
      </c>
      <c r="D85" s="29" t="s">
        <v>282</v>
      </c>
      <c r="E85" s="28" t="s">
        <v>80</v>
      </c>
      <c r="F85" s="28" t="s">
        <v>322</v>
      </c>
      <c r="G85" s="28" t="s">
        <v>62</v>
      </c>
      <c r="H85" s="28" t="s">
        <v>253</v>
      </c>
      <c r="I85" s="72" t="s">
        <v>224</v>
      </c>
      <c r="J85" s="82">
        <v>19121900</v>
      </c>
      <c r="K85" s="82">
        <v>16253615</v>
      </c>
      <c r="L85" s="70" t="s">
        <v>59</v>
      </c>
      <c r="M85" s="73" t="s">
        <v>63</v>
      </c>
      <c r="N85" s="28" t="s">
        <v>227</v>
      </c>
      <c r="O85" s="28" t="s">
        <v>557</v>
      </c>
      <c r="P85" s="47" t="s">
        <v>566</v>
      </c>
      <c r="Q85" s="93" t="s">
        <v>295</v>
      </c>
    </row>
    <row r="86" spans="1:17" s="30" customFormat="1" ht="60" customHeight="1" x14ac:dyDescent="0.25">
      <c r="B86" s="55">
        <v>5</v>
      </c>
      <c r="C86" s="67" t="s">
        <v>281</v>
      </c>
      <c r="D86" s="68" t="s">
        <v>282</v>
      </c>
      <c r="E86" s="67" t="s">
        <v>6</v>
      </c>
      <c r="F86" s="67" t="s">
        <v>484</v>
      </c>
      <c r="G86" s="67" t="s">
        <v>374</v>
      </c>
      <c r="H86" s="28" t="s">
        <v>253</v>
      </c>
      <c r="I86" s="69" t="s">
        <v>375</v>
      </c>
      <c r="J86" s="81">
        <v>180945463</v>
      </c>
      <c r="K86" s="81">
        <v>153803643.54999998</v>
      </c>
      <c r="L86" s="70" t="s">
        <v>59</v>
      </c>
      <c r="M86" s="71" t="s">
        <v>60</v>
      </c>
      <c r="N86" s="67" t="s">
        <v>65</v>
      </c>
      <c r="O86" s="67" t="s">
        <v>563</v>
      </c>
      <c r="P86" s="77" t="s">
        <v>564</v>
      </c>
      <c r="Q86" s="105" t="s">
        <v>293</v>
      </c>
    </row>
    <row r="87" spans="1:17" s="30" customFormat="1" ht="60" customHeight="1" x14ac:dyDescent="0.25">
      <c r="B87" s="55">
        <v>6</v>
      </c>
      <c r="C87" s="28" t="s">
        <v>281</v>
      </c>
      <c r="D87" s="29" t="s">
        <v>282</v>
      </c>
      <c r="E87" s="28" t="s">
        <v>6</v>
      </c>
      <c r="F87" s="28" t="s">
        <v>485</v>
      </c>
      <c r="G87" s="28" t="s">
        <v>376</v>
      </c>
      <c r="H87" s="28" t="s">
        <v>253</v>
      </c>
      <c r="I87" s="72" t="s">
        <v>375</v>
      </c>
      <c r="J87" s="82">
        <v>48252123.529411763</v>
      </c>
      <c r="K87" s="82">
        <v>41014305</v>
      </c>
      <c r="L87" s="70" t="s">
        <v>59</v>
      </c>
      <c r="M87" s="73" t="s">
        <v>225</v>
      </c>
      <c r="N87" s="28" t="s">
        <v>65</v>
      </c>
      <c r="O87" s="73" t="s">
        <v>557</v>
      </c>
      <c r="P87" s="47" t="s">
        <v>565</v>
      </c>
      <c r="Q87" s="93" t="s">
        <v>294</v>
      </c>
    </row>
    <row r="88" spans="1:17" s="30" customFormat="1" ht="60" customHeight="1" x14ac:dyDescent="0.25">
      <c r="B88" s="55">
        <v>7</v>
      </c>
      <c r="C88" s="28" t="s">
        <v>281</v>
      </c>
      <c r="D88" s="29" t="s">
        <v>282</v>
      </c>
      <c r="E88" s="28" t="s">
        <v>6</v>
      </c>
      <c r="F88" s="28" t="s">
        <v>486</v>
      </c>
      <c r="G88" s="28" t="s">
        <v>376</v>
      </c>
      <c r="H88" s="28" t="s">
        <v>253</v>
      </c>
      <c r="I88" s="72" t="s">
        <v>375</v>
      </c>
      <c r="J88" s="82">
        <v>12063030.882352941</v>
      </c>
      <c r="K88" s="82">
        <v>10253576.25</v>
      </c>
      <c r="L88" s="70" t="s">
        <v>59</v>
      </c>
      <c r="M88" s="73" t="s">
        <v>225</v>
      </c>
      <c r="N88" s="28" t="s">
        <v>65</v>
      </c>
      <c r="O88" s="73" t="s">
        <v>557</v>
      </c>
      <c r="P88" s="47" t="s">
        <v>565</v>
      </c>
      <c r="Q88" s="93" t="s">
        <v>294</v>
      </c>
    </row>
    <row r="89" spans="1:17" s="30" customFormat="1" ht="60" customHeight="1" x14ac:dyDescent="0.25">
      <c r="B89" s="55">
        <v>8</v>
      </c>
      <c r="C89" s="28" t="s">
        <v>281</v>
      </c>
      <c r="D89" s="29" t="s">
        <v>282</v>
      </c>
      <c r="E89" s="28" t="s">
        <v>80</v>
      </c>
      <c r="F89" s="28" t="s">
        <v>323</v>
      </c>
      <c r="G89" s="28" t="s">
        <v>62</v>
      </c>
      <c r="H89" s="28" t="s">
        <v>253</v>
      </c>
      <c r="I89" s="72" t="s">
        <v>377</v>
      </c>
      <c r="J89" s="82">
        <v>19121900</v>
      </c>
      <c r="K89" s="82">
        <v>16253615</v>
      </c>
      <c r="L89" s="70" t="s">
        <v>59</v>
      </c>
      <c r="M89" s="73" t="s">
        <v>63</v>
      </c>
      <c r="N89" s="28" t="s">
        <v>227</v>
      </c>
      <c r="O89" s="28" t="s">
        <v>557</v>
      </c>
      <c r="P89" s="47" t="s">
        <v>566</v>
      </c>
      <c r="Q89" s="93" t="s">
        <v>295</v>
      </c>
    </row>
    <row r="90" spans="1:17" s="30" customFormat="1" ht="60" customHeight="1" x14ac:dyDescent="0.25">
      <c r="B90" s="55">
        <v>9</v>
      </c>
      <c r="C90" s="67" t="s">
        <v>281</v>
      </c>
      <c r="D90" s="68" t="s">
        <v>282</v>
      </c>
      <c r="E90" s="67" t="s">
        <v>6</v>
      </c>
      <c r="F90" s="67" t="s">
        <v>487</v>
      </c>
      <c r="G90" s="67" t="s">
        <v>228</v>
      </c>
      <c r="H90" s="28" t="s">
        <v>253</v>
      </c>
      <c r="I90" s="69" t="s">
        <v>229</v>
      </c>
      <c r="J90" s="81">
        <v>136673075</v>
      </c>
      <c r="K90" s="81">
        <v>116172113.75</v>
      </c>
      <c r="L90" s="70" t="s">
        <v>59</v>
      </c>
      <c r="M90" s="71" t="s">
        <v>60</v>
      </c>
      <c r="N90" s="67" t="s">
        <v>65</v>
      </c>
      <c r="O90" s="67" t="s">
        <v>563</v>
      </c>
      <c r="P90" s="77" t="s">
        <v>564</v>
      </c>
      <c r="Q90" s="105" t="s">
        <v>293</v>
      </c>
    </row>
    <row r="91" spans="1:17" s="30" customFormat="1" ht="60" customHeight="1" x14ac:dyDescent="0.25">
      <c r="B91" s="55">
        <v>10</v>
      </c>
      <c r="C91" s="28" t="s">
        <v>281</v>
      </c>
      <c r="D91" s="29" t="s">
        <v>282</v>
      </c>
      <c r="E91" s="28" t="s">
        <v>6</v>
      </c>
      <c r="F91" s="28" t="s">
        <v>488</v>
      </c>
      <c r="G91" s="28" t="s">
        <v>64</v>
      </c>
      <c r="H91" s="28" t="s">
        <v>253</v>
      </c>
      <c r="I91" s="72" t="s">
        <v>229</v>
      </c>
      <c r="J91" s="82">
        <v>36446155</v>
      </c>
      <c r="K91" s="81">
        <v>30979231.75</v>
      </c>
      <c r="L91" s="70" t="s">
        <v>59</v>
      </c>
      <c r="M91" s="73" t="s">
        <v>225</v>
      </c>
      <c r="N91" s="28" t="s">
        <v>65</v>
      </c>
      <c r="O91" s="73" t="s">
        <v>557</v>
      </c>
      <c r="P91" s="47" t="s">
        <v>565</v>
      </c>
      <c r="Q91" s="93" t="s">
        <v>294</v>
      </c>
    </row>
    <row r="92" spans="1:17" s="30" customFormat="1" ht="60" customHeight="1" x14ac:dyDescent="0.25">
      <c r="B92" s="55">
        <v>11</v>
      </c>
      <c r="C92" s="28" t="s">
        <v>281</v>
      </c>
      <c r="D92" s="29" t="s">
        <v>282</v>
      </c>
      <c r="E92" s="28" t="s">
        <v>6</v>
      </c>
      <c r="F92" s="28" t="s">
        <v>489</v>
      </c>
      <c r="G92" s="28" t="s">
        <v>64</v>
      </c>
      <c r="H92" s="28" t="s">
        <v>253</v>
      </c>
      <c r="I92" s="72" t="s">
        <v>229</v>
      </c>
      <c r="J92" s="82">
        <v>9111538</v>
      </c>
      <c r="K92" s="81">
        <v>7744807.2999999998</v>
      </c>
      <c r="L92" s="70" t="s">
        <v>59</v>
      </c>
      <c r="M92" s="73" t="s">
        <v>225</v>
      </c>
      <c r="N92" s="28" t="s">
        <v>65</v>
      </c>
      <c r="O92" s="73" t="s">
        <v>557</v>
      </c>
      <c r="P92" s="47" t="s">
        <v>565</v>
      </c>
      <c r="Q92" s="93" t="s">
        <v>294</v>
      </c>
    </row>
    <row r="93" spans="1:17" s="30" customFormat="1" ht="60" customHeight="1" x14ac:dyDescent="0.25">
      <c r="B93" s="55">
        <v>12</v>
      </c>
      <c r="C93" s="28" t="s">
        <v>281</v>
      </c>
      <c r="D93" s="29" t="s">
        <v>282</v>
      </c>
      <c r="E93" s="28" t="s">
        <v>80</v>
      </c>
      <c r="F93" s="28" t="s">
        <v>324</v>
      </c>
      <c r="G93" s="28" t="s">
        <v>62</v>
      </c>
      <c r="H93" s="28" t="s">
        <v>253</v>
      </c>
      <c r="I93" s="72" t="s">
        <v>229</v>
      </c>
      <c r="J93" s="82">
        <v>19121900</v>
      </c>
      <c r="K93" s="82">
        <v>16253615</v>
      </c>
      <c r="L93" s="70" t="s">
        <v>59</v>
      </c>
      <c r="M93" s="73" t="s">
        <v>63</v>
      </c>
      <c r="N93" s="28" t="s">
        <v>227</v>
      </c>
      <c r="O93" s="28" t="s">
        <v>557</v>
      </c>
      <c r="P93" s="47" t="s">
        <v>566</v>
      </c>
      <c r="Q93" s="93" t="s">
        <v>295</v>
      </c>
    </row>
    <row r="94" spans="1:17" s="30" customFormat="1" ht="60" customHeight="1" x14ac:dyDescent="0.25">
      <c r="B94" s="55">
        <v>13</v>
      </c>
      <c r="C94" s="67" t="s">
        <v>281</v>
      </c>
      <c r="D94" s="68" t="s">
        <v>282</v>
      </c>
      <c r="E94" s="67" t="s">
        <v>6</v>
      </c>
      <c r="F94" s="67" t="s">
        <v>490</v>
      </c>
      <c r="G94" s="67" t="s">
        <v>230</v>
      </c>
      <c r="H94" s="28" t="s">
        <v>253</v>
      </c>
      <c r="I94" s="69" t="s">
        <v>231</v>
      </c>
      <c r="J94" s="81">
        <v>84633938</v>
      </c>
      <c r="K94" s="81">
        <v>71938847.299999997</v>
      </c>
      <c r="L94" s="70" t="s">
        <v>59</v>
      </c>
      <c r="M94" s="71" t="s">
        <v>60</v>
      </c>
      <c r="N94" s="67" t="s">
        <v>65</v>
      </c>
      <c r="O94" s="67" t="s">
        <v>563</v>
      </c>
      <c r="P94" s="77" t="s">
        <v>564</v>
      </c>
      <c r="Q94" s="105" t="s">
        <v>293</v>
      </c>
    </row>
    <row r="95" spans="1:17" s="30" customFormat="1" ht="60" customHeight="1" x14ac:dyDescent="0.25">
      <c r="B95" s="55">
        <v>14</v>
      </c>
      <c r="C95" s="28" t="s">
        <v>281</v>
      </c>
      <c r="D95" s="29" t="s">
        <v>282</v>
      </c>
      <c r="E95" s="28" t="s">
        <v>6</v>
      </c>
      <c r="F95" s="28" t="s">
        <v>491</v>
      </c>
      <c r="G95" s="28" t="s">
        <v>232</v>
      </c>
      <c r="H95" s="28" t="s">
        <v>253</v>
      </c>
      <c r="I95" s="72" t="s">
        <v>231</v>
      </c>
      <c r="J95" s="82">
        <v>22569050.117647063</v>
      </c>
      <c r="K95" s="82">
        <v>19183692.600000001</v>
      </c>
      <c r="L95" s="70" t="s">
        <v>59</v>
      </c>
      <c r="M95" s="73" t="s">
        <v>225</v>
      </c>
      <c r="N95" s="28" t="s">
        <v>65</v>
      </c>
      <c r="O95" s="73" t="s">
        <v>557</v>
      </c>
      <c r="P95" s="47" t="s">
        <v>565</v>
      </c>
      <c r="Q95" s="93" t="s">
        <v>294</v>
      </c>
    </row>
    <row r="96" spans="1:17" s="30" customFormat="1" ht="60" customHeight="1" x14ac:dyDescent="0.25">
      <c r="B96" s="55">
        <v>15</v>
      </c>
      <c r="C96" s="28" t="s">
        <v>281</v>
      </c>
      <c r="D96" s="29" t="s">
        <v>282</v>
      </c>
      <c r="E96" s="28" t="s">
        <v>6</v>
      </c>
      <c r="F96" s="28" t="s">
        <v>492</v>
      </c>
      <c r="G96" s="28" t="s">
        <v>232</v>
      </c>
      <c r="H96" s="28" t="s">
        <v>253</v>
      </c>
      <c r="I96" s="72" t="s">
        <v>231</v>
      </c>
      <c r="J96" s="82">
        <v>5642262</v>
      </c>
      <c r="K96" s="82">
        <v>4795922.7</v>
      </c>
      <c r="L96" s="70" t="s">
        <v>59</v>
      </c>
      <c r="M96" s="73" t="s">
        <v>225</v>
      </c>
      <c r="N96" s="28" t="s">
        <v>65</v>
      </c>
      <c r="O96" s="73" t="s">
        <v>557</v>
      </c>
      <c r="P96" s="47" t="s">
        <v>565</v>
      </c>
      <c r="Q96" s="93" t="s">
        <v>294</v>
      </c>
    </row>
    <row r="97" spans="1:17" s="30" customFormat="1" ht="60" customHeight="1" x14ac:dyDescent="0.25">
      <c r="B97" s="55">
        <v>16</v>
      </c>
      <c r="C97" s="28" t="s">
        <v>281</v>
      </c>
      <c r="D97" s="29" t="s">
        <v>282</v>
      </c>
      <c r="E97" s="28" t="s">
        <v>80</v>
      </c>
      <c r="F97" s="28" t="s">
        <v>325</v>
      </c>
      <c r="G97" s="28" t="s">
        <v>62</v>
      </c>
      <c r="H97" s="28" t="s">
        <v>253</v>
      </c>
      <c r="I97" s="72" t="s">
        <v>231</v>
      </c>
      <c r="J97" s="82">
        <v>11721500</v>
      </c>
      <c r="K97" s="82">
        <v>9963275</v>
      </c>
      <c r="L97" s="70" t="s">
        <v>59</v>
      </c>
      <c r="M97" s="73" t="s">
        <v>63</v>
      </c>
      <c r="N97" s="28" t="s">
        <v>227</v>
      </c>
      <c r="O97" s="28" t="s">
        <v>557</v>
      </c>
      <c r="P97" s="47" t="s">
        <v>566</v>
      </c>
      <c r="Q97" s="93" t="s">
        <v>295</v>
      </c>
    </row>
    <row r="98" spans="1:17" s="30" customFormat="1" ht="60" customHeight="1" x14ac:dyDescent="0.25">
      <c r="B98" s="55">
        <v>17</v>
      </c>
      <c r="C98" s="67" t="s">
        <v>281</v>
      </c>
      <c r="D98" s="68" t="s">
        <v>282</v>
      </c>
      <c r="E98" s="67" t="s">
        <v>6</v>
      </c>
      <c r="F98" s="67" t="s">
        <v>493</v>
      </c>
      <c r="G98" s="67" t="s">
        <v>233</v>
      </c>
      <c r="H98" s="28" t="s">
        <v>253</v>
      </c>
      <c r="I98" s="69" t="s">
        <v>234</v>
      </c>
      <c r="J98" s="81">
        <v>104525370</v>
      </c>
      <c r="K98" s="81">
        <v>88846564.5</v>
      </c>
      <c r="L98" s="70" t="s">
        <v>59</v>
      </c>
      <c r="M98" s="71" t="s">
        <v>60</v>
      </c>
      <c r="N98" s="67" t="s">
        <v>65</v>
      </c>
      <c r="O98" s="67" t="s">
        <v>563</v>
      </c>
      <c r="P98" s="77" t="s">
        <v>564</v>
      </c>
      <c r="Q98" s="105" t="s">
        <v>293</v>
      </c>
    </row>
    <row r="99" spans="1:17" s="30" customFormat="1" ht="60" customHeight="1" x14ac:dyDescent="0.25">
      <c r="B99" s="55">
        <v>18</v>
      </c>
      <c r="C99" s="28" t="s">
        <v>281</v>
      </c>
      <c r="D99" s="29" t="s">
        <v>282</v>
      </c>
      <c r="E99" s="28" t="s">
        <v>6</v>
      </c>
      <c r="F99" s="28" t="s">
        <v>494</v>
      </c>
      <c r="G99" s="28" t="s">
        <v>235</v>
      </c>
      <c r="H99" s="28" t="s">
        <v>253</v>
      </c>
      <c r="I99" s="72" t="s">
        <v>234</v>
      </c>
      <c r="J99" s="82">
        <v>27873431</v>
      </c>
      <c r="K99" s="82">
        <v>23692416.349999998</v>
      </c>
      <c r="L99" s="70" t="s">
        <v>59</v>
      </c>
      <c r="M99" s="73" t="s">
        <v>225</v>
      </c>
      <c r="N99" s="28" t="s">
        <v>65</v>
      </c>
      <c r="O99" s="73" t="s">
        <v>557</v>
      </c>
      <c r="P99" s="47" t="s">
        <v>565</v>
      </c>
      <c r="Q99" s="93" t="s">
        <v>294</v>
      </c>
    </row>
    <row r="100" spans="1:17" s="30" customFormat="1" ht="60" customHeight="1" x14ac:dyDescent="0.25">
      <c r="B100" s="55">
        <v>19</v>
      </c>
      <c r="C100" s="28" t="s">
        <v>281</v>
      </c>
      <c r="D100" s="29" t="s">
        <v>282</v>
      </c>
      <c r="E100" s="28" t="s">
        <v>6</v>
      </c>
      <c r="F100" s="28" t="s">
        <v>495</v>
      </c>
      <c r="G100" s="28" t="s">
        <v>235</v>
      </c>
      <c r="H100" s="28" t="s">
        <v>253</v>
      </c>
      <c r="I100" s="72" t="s">
        <v>234</v>
      </c>
      <c r="J100" s="82">
        <v>6968358.0000000009</v>
      </c>
      <c r="K100" s="82">
        <v>5923104.3000000007</v>
      </c>
      <c r="L100" s="70" t="s">
        <v>59</v>
      </c>
      <c r="M100" s="73" t="s">
        <v>225</v>
      </c>
      <c r="N100" s="28" t="s">
        <v>65</v>
      </c>
      <c r="O100" s="73" t="s">
        <v>557</v>
      </c>
      <c r="P100" s="47" t="s">
        <v>565</v>
      </c>
      <c r="Q100" s="93" t="s">
        <v>294</v>
      </c>
    </row>
    <row r="101" spans="1:17" s="30" customFormat="1" ht="60" customHeight="1" x14ac:dyDescent="0.25">
      <c r="B101" s="55">
        <v>20</v>
      </c>
      <c r="C101" s="28" t="s">
        <v>281</v>
      </c>
      <c r="D101" s="29" t="s">
        <v>282</v>
      </c>
      <c r="E101" s="28" t="s">
        <v>80</v>
      </c>
      <c r="F101" s="28" t="s">
        <v>326</v>
      </c>
      <c r="G101" s="28" t="s">
        <v>62</v>
      </c>
      <c r="H101" s="28" t="s">
        <v>253</v>
      </c>
      <c r="I101" s="72" t="s">
        <v>234</v>
      </c>
      <c r="J101" s="82">
        <v>11721500</v>
      </c>
      <c r="K101" s="82">
        <v>9963275</v>
      </c>
      <c r="L101" s="70" t="s">
        <v>59</v>
      </c>
      <c r="M101" s="73" t="s">
        <v>63</v>
      </c>
      <c r="N101" s="28" t="s">
        <v>227</v>
      </c>
      <c r="O101" s="28" t="s">
        <v>557</v>
      </c>
      <c r="P101" s="47" t="s">
        <v>566</v>
      </c>
      <c r="Q101" s="93" t="s">
        <v>295</v>
      </c>
    </row>
    <row r="102" spans="1:17" s="30" customFormat="1" ht="60" customHeight="1" x14ac:dyDescent="0.25">
      <c r="B102" s="55">
        <v>21</v>
      </c>
      <c r="C102" s="67" t="s">
        <v>281</v>
      </c>
      <c r="D102" s="68" t="s">
        <v>282</v>
      </c>
      <c r="E102" s="67" t="s">
        <v>6</v>
      </c>
      <c r="F102" s="67" t="s">
        <v>496</v>
      </c>
      <c r="G102" s="67" t="s">
        <v>236</v>
      </c>
      <c r="H102" s="28" t="s">
        <v>253</v>
      </c>
      <c r="I102" s="69" t="s">
        <v>237</v>
      </c>
      <c r="J102" s="81">
        <v>83903737</v>
      </c>
      <c r="K102" s="81">
        <v>71318176.450000003</v>
      </c>
      <c r="L102" s="70" t="s">
        <v>59</v>
      </c>
      <c r="M102" s="71" t="s">
        <v>60</v>
      </c>
      <c r="N102" s="67" t="s">
        <v>65</v>
      </c>
      <c r="O102" s="67" t="s">
        <v>563</v>
      </c>
      <c r="P102" s="77" t="s">
        <v>564</v>
      </c>
      <c r="Q102" s="105" t="s">
        <v>293</v>
      </c>
    </row>
    <row r="103" spans="1:17" s="30" customFormat="1" ht="60" customHeight="1" x14ac:dyDescent="0.25">
      <c r="B103" s="55">
        <v>22</v>
      </c>
      <c r="C103" s="28" t="s">
        <v>281</v>
      </c>
      <c r="D103" s="29" t="s">
        <v>282</v>
      </c>
      <c r="E103" s="28" t="s">
        <v>6</v>
      </c>
      <c r="F103" s="28" t="s">
        <v>497</v>
      </c>
      <c r="G103" s="28" t="s">
        <v>238</v>
      </c>
      <c r="H103" s="28" t="s">
        <v>253</v>
      </c>
      <c r="I103" s="72" t="s">
        <v>237</v>
      </c>
      <c r="J103" s="82">
        <v>22374329.882352944</v>
      </c>
      <c r="K103" s="82">
        <v>19018180.400000002</v>
      </c>
      <c r="L103" s="70" t="s">
        <v>59</v>
      </c>
      <c r="M103" s="73" t="s">
        <v>225</v>
      </c>
      <c r="N103" s="28" t="s">
        <v>65</v>
      </c>
      <c r="O103" s="73" t="s">
        <v>557</v>
      </c>
      <c r="P103" s="47" t="s">
        <v>565</v>
      </c>
      <c r="Q103" s="93" t="s">
        <v>294</v>
      </c>
    </row>
    <row r="104" spans="1:17" s="30" customFormat="1" ht="60" customHeight="1" x14ac:dyDescent="0.25">
      <c r="B104" s="55">
        <v>23</v>
      </c>
      <c r="C104" s="28" t="s">
        <v>281</v>
      </c>
      <c r="D104" s="29" t="s">
        <v>282</v>
      </c>
      <c r="E104" s="28" t="s">
        <v>6</v>
      </c>
      <c r="F104" s="28" t="s">
        <v>498</v>
      </c>
      <c r="G104" s="28" t="s">
        <v>238</v>
      </c>
      <c r="H104" s="28" t="s">
        <v>253</v>
      </c>
      <c r="I104" s="72" t="s">
        <v>237</v>
      </c>
      <c r="J104" s="82">
        <v>5593583</v>
      </c>
      <c r="K104" s="82">
        <v>4754545.55</v>
      </c>
      <c r="L104" s="70" t="s">
        <v>59</v>
      </c>
      <c r="M104" s="73" t="s">
        <v>225</v>
      </c>
      <c r="N104" s="28" t="s">
        <v>65</v>
      </c>
      <c r="O104" s="73" t="s">
        <v>557</v>
      </c>
      <c r="P104" s="47" t="s">
        <v>565</v>
      </c>
      <c r="Q104" s="93" t="s">
        <v>294</v>
      </c>
    </row>
    <row r="105" spans="1:17" s="30" customFormat="1" ht="60" customHeight="1" x14ac:dyDescent="0.25">
      <c r="B105" s="55">
        <v>24</v>
      </c>
      <c r="C105" s="28" t="s">
        <v>281</v>
      </c>
      <c r="D105" s="29" t="s">
        <v>282</v>
      </c>
      <c r="E105" s="28" t="s">
        <v>80</v>
      </c>
      <c r="F105" s="28" t="s">
        <v>327</v>
      </c>
      <c r="G105" s="28" t="s">
        <v>62</v>
      </c>
      <c r="H105" s="28" t="s">
        <v>253</v>
      </c>
      <c r="I105" s="72" t="s">
        <v>237</v>
      </c>
      <c r="J105" s="82">
        <v>11721500</v>
      </c>
      <c r="K105" s="82">
        <v>9963275</v>
      </c>
      <c r="L105" s="70" t="s">
        <v>59</v>
      </c>
      <c r="M105" s="73" t="s">
        <v>63</v>
      </c>
      <c r="N105" s="28" t="s">
        <v>227</v>
      </c>
      <c r="O105" s="28" t="s">
        <v>557</v>
      </c>
      <c r="P105" s="47" t="s">
        <v>566</v>
      </c>
      <c r="Q105" s="93" t="s">
        <v>295</v>
      </c>
    </row>
    <row r="106" spans="1:17" s="30" customFormat="1" ht="60" customHeight="1" x14ac:dyDescent="0.25">
      <c r="B106" s="55">
        <v>25</v>
      </c>
      <c r="C106" s="28" t="s">
        <v>281</v>
      </c>
      <c r="D106" s="29" t="s">
        <v>282</v>
      </c>
      <c r="E106" s="28" t="s">
        <v>302</v>
      </c>
      <c r="F106" s="28" t="s">
        <v>66</v>
      </c>
      <c r="G106" s="28" t="s">
        <v>67</v>
      </c>
      <c r="H106" s="28" t="s">
        <v>253</v>
      </c>
      <c r="I106" s="72" t="s">
        <v>68</v>
      </c>
      <c r="J106" s="82">
        <v>114118162</v>
      </c>
      <c r="K106" s="82">
        <v>85588621</v>
      </c>
      <c r="L106" s="70" t="s">
        <v>59</v>
      </c>
      <c r="M106" s="73" t="s">
        <v>69</v>
      </c>
      <c r="N106" s="28" t="s">
        <v>226</v>
      </c>
      <c r="O106" s="28" t="s">
        <v>563</v>
      </c>
      <c r="P106" s="47" t="s">
        <v>557</v>
      </c>
      <c r="Q106" s="93" t="s">
        <v>293</v>
      </c>
    </row>
    <row r="107" spans="1:17" s="24" customFormat="1" ht="60" customHeight="1" x14ac:dyDescent="0.25">
      <c r="A107" s="21"/>
      <c r="B107" s="56">
        <v>25</v>
      </c>
      <c r="C107" s="22" t="s">
        <v>281</v>
      </c>
      <c r="D107" s="22" t="s">
        <v>282</v>
      </c>
      <c r="E107" s="22" t="s">
        <v>567</v>
      </c>
      <c r="F107" s="22"/>
      <c r="G107" s="22"/>
      <c r="H107" s="23"/>
      <c r="I107" s="22"/>
      <c r="J107" s="80">
        <f>SUM(J82:J106)</f>
        <v>1240755271.5882351</v>
      </c>
      <c r="K107" s="80">
        <f>SUM(K82:K106)</f>
        <v>1043230164.15</v>
      </c>
      <c r="L107" s="22"/>
      <c r="M107" s="22"/>
      <c r="N107" s="22"/>
      <c r="O107" s="22"/>
      <c r="P107" s="34"/>
      <c r="Q107" s="103"/>
    </row>
    <row r="108" spans="1:17" s="30" customFormat="1" ht="60" customHeight="1" x14ac:dyDescent="0.25">
      <c r="B108" s="55">
        <v>1</v>
      </c>
      <c r="C108" s="28" t="s">
        <v>283</v>
      </c>
      <c r="D108" s="28" t="s">
        <v>284</v>
      </c>
      <c r="E108" s="28" t="s">
        <v>243</v>
      </c>
      <c r="F108" s="28" t="s">
        <v>458</v>
      </c>
      <c r="G108" s="28" t="s">
        <v>463</v>
      </c>
      <c r="H108" s="28" t="s">
        <v>362</v>
      </c>
      <c r="I108" s="28" t="s">
        <v>70</v>
      </c>
      <c r="J108" s="66">
        <v>120000000</v>
      </c>
      <c r="K108" s="66">
        <v>102000000</v>
      </c>
      <c r="L108" s="64" t="s">
        <v>38</v>
      </c>
      <c r="M108" s="64" t="s">
        <v>467</v>
      </c>
      <c r="N108" s="64" t="s">
        <v>478</v>
      </c>
      <c r="O108" s="64" t="s">
        <v>645</v>
      </c>
      <c r="P108" s="48" t="s">
        <v>645</v>
      </c>
      <c r="Q108" s="51" t="s">
        <v>293</v>
      </c>
    </row>
    <row r="109" spans="1:17" s="30" customFormat="1" ht="60" customHeight="1" x14ac:dyDescent="0.25">
      <c r="B109" s="55">
        <f>B108+1</f>
        <v>2</v>
      </c>
      <c r="C109" s="28" t="s">
        <v>283</v>
      </c>
      <c r="D109" s="28" t="s">
        <v>284</v>
      </c>
      <c r="E109" s="28" t="s">
        <v>243</v>
      </c>
      <c r="F109" s="28" t="s">
        <v>459</v>
      </c>
      <c r="G109" s="28" t="s">
        <v>463</v>
      </c>
      <c r="H109" s="28" t="s">
        <v>362</v>
      </c>
      <c r="I109" s="28" t="s">
        <v>119</v>
      </c>
      <c r="J109" s="66">
        <v>20000000</v>
      </c>
      <c r="K109" s="66">
        <v>8000000</v>
      </c>
      <c r="L109" s="64" t="s">
        <v>38</v>
      </c>
      <c r="M109" s="64" t="s">
        <v>468</v>
      </c>
      <c r="N109" s="64" t="s">
        <v>478</v>
      </c>
      <c r="O109" s="64" t="s">
        <v>645</v>
      </c>
      <c r="P109" s="48" t="s">
        <v>645</v>
      </c>
      <c r="Q109" s="51" t="s">
        <v>293</v>
      </c>
    </row>
    <row r="110" spans="1:17" s="30" customFormat="1" ht="60" customHeight="1" x14ac:dyDescent="0.25">
      <c r="B110" s="55">
        <f t="shared" ref="B110:B119" si="2">B109+1</f>
        <v>3</v>
      </c>
      <c r="C110" s="28" t="s">
        <v>283</v>
      </c>
      <c r="D110" s="28" t="s">
        <v>284</v>
      </c>
      <c r="E110" s="28" t="s">
        <v>243</v>
      </c>
      <c r="F110" s="28" t="s">
        <v>460</v>
      </c>
      <c r="G110" s="28" t="s">
        <v>464</v>
      </c>
      <c r="H110" s="28" t="s">
        <v>362</v>
      </c>
      <c r="I110" s="28" t="s">
        <v>290</v>
      </c>
      <c r="J110" s="66">
        <v>42000000</v>
      </c>
      <c r="K110" s="66">
        <v>35700000</v>
      </c>
      <c r="L110" s="64" t="s">
        <v>38</v>
      </c>
      <c r="M110" s="64" t="s">
        <v>469</v>
      </c>
      <c r="N110" s="64" t="s">
        <v>30</v>
      </c>
      <c r="O110" s="64" t="s">
        <v>645</v>
      </c>
      <c r="P110" s="48" t="s">
        <v>645</v>
      </c>
      <c r="Q110" s="51" t="s">
        <v>293</v>
      </c>
    </row>
    <row r="111" spans="1:17" s="30" customFormat="1" ht="60" customHeight="1" x14ac:dyDescent="0.25">
      <c r="B111" s="55">
        <f t="shared" si="2"/>
        <v>4</v>
      </c>
      <c r="C111" s="28" t="s">
        <v>283</v>
      </c>
      <c r="D111" s="28" t="s">
        <v>284</v>
      </c>
      <c r="E111" s="28" t="s">
        <v>243</v>
      </c>
      <c r="F111" s="28" t="s">
        <v>460</v>
      </c>
      <c r="G111" s="28" t="s">
        <v>464</v>
      </c>
      <c r="H111" s="28" t="s">
        <v>362</v>
      </c>
      <c r="I111" s="28" t="s">
        <v>119</v>
      </c>
      <c r="J111" s="66">
        <v>9250000</v>
      </c>
      <c r="K111" s="66">
        <v>3700000</v>
      </c>
      <c r="L111" s="64" t="s">
        <v>38</v>
      </c>
      <c r="M111" s="64" t="s">
        <v>470</v>
      </c>
      <c r="N111" s="64" t="s">
        <v>30</v>
      </c>
      <c r="O111" s="64" t="s">
        <v>645</v>
      </c>
      <c r="P111" s="48" t="s">
        <v>645</v>
      </c>
      <c r="Q111" s="51" t="s">
        <v>293</v>
      </c>
    </row>
    <row r="112" spans="1:17" s="30" customFormat="1" ht="60" customHeight="1" x14ac:dyDescent="0.25">
      <c r="B112" s="55">
        <f t="shared" si="2"/>
        <v>5</v>
      </c>
      <c r="C112" s="28" t="s">
        <v>283</v>
      </c>
      <c r="D112" s="28" t="s">
        <v>284</v>
      </c>
      <c r="E112" s="28" t="s">
        <v>243</v>
      </c>
      <c r="F112" s="28" t="s">
        <v>245</v>
      </c>
      <c r="G112" s="28" t="s">
        <v>465</v>
      </c>
      <c r="H112" s="28" t="s">
        <v>362</v>
      </c>
      <c r="I112" s="28" t="s">
        <v>70</v>
      </c>
      <c r="J112" s="66">
        <v>32000000</v>
      </c>
      <c r="K112" s="66">
        <v>27200000</v>
      </c>
      <c r="L112" s="64" t="s">
        <v>38</v>
      </c>
      <c r="M112" s="64" t="s">
        <v>471</v>
      </c>
      <c r="N112" s="64" t="s">
        <v>254</v>
      </c>
      <c r="O112" s="64" t="s">
        <v>645</v>
      </c>
      <c r="P112" s="48" t="s">
        <v>645</v>
      </c>
      <c r="Q112" s="51" t="s">
        <v>293</v>
      </c>
    </row>
    <row r="113" spans="1:17" s="30" customFormat="1" ht="60" customHeight="1" x14ac:dyDescent="0.25">
      <c r="B113" s="55">
        <f t="shared" si="2"/>
        <v>6</v>
      </c>
      <c r="C113" s="28" t="s">
        <v>283</v>
      </c>
      <c r="D113" s="28" t="s">
        <v>284</v>
      </c>
      <c r="E113" s="28" t="s">
        <v>243</v>
      </c>
      <c r="F113" s="28" t="s">
        <v>245</v>
      </c>
      <c r="G113" s="28" t="s">
        <v>465</v>
      </c>
      <c r="H113" s="28" t="s">
        <v>362</v>
      </c>
      <c r="I113" s="28" t="s">
        <v>119</v>
      </c>
      <c r="J113" s="66">
        <v>4000000</v>
      </c>
      <c r="K113" s="66">
        <v>1600000</v>
      </c>
      <c r="L113" s="64" t="s">
        <v>38</v>
      </c>
      <c r="M113" s="64" t="s">
        <v>472</v>
      </c>
      <c r="N113" s="64" t="s">
        <v>254</v>
      </c>
      <c r="O113" s="64" t="s">
        <v>645</v>
      </c>
      <c r="P113" s="48" t="s">
        <v>645</v>
      </c>
      <c r="Q113" s="51" t="s">
        <v>293</v>
      </c>
    </row>
    <row r="114" spans="1:17" s="30" customFormat="1" ht="60" customHeight="1" x14ac:dyDescent="0.25">
      <c r="B114" s="55">
        <f t="shared" si="2"/>
        <v>7</v>
      </c>
      <c r="C114" s="28" t="s">
        <v>283</v>
      </c>
      <c r="D114" s="28" t="s">
        <v>284</v>
      </c>
      <c r="E114" s="28" t="s">
        <v>243</v>
      </c>
      <c r="F114" s="28" t="s">
        <v>264</v>
      </c>
      <c r="G114" s="28" t="s">
        <v>267</v>
      </c>
      <c r="H114" s="28" t="s">
        <v>363</v>
      </c>
      <c r="I114" s="28" t="s">
        <v>244</v>
      </c>
      <c r="J114" s="66">
        <v>5566000</v>
      </c>
      <c r="K114" s="66">
        <v>4473116</v>
      </c>
      <c r="L114" s="64" t="s">
        <v>71</v>
      </c>
      <c r="M114" s="64" t="s">
        <v>473</v>
      </c>
      <c r="N114" s="64" t="s">
        <v>478</v>
      </c>
      <c r="O114" s="64" t="s">
        <v>557</v>
      </c>
      <c r="P114" s="72" t="s">
        <v>557</v>
      </c>
      <c r="Q114" s="118" t="s">
        <v>293</v>
      </c>
    </row>
    <row r="115" spans="1:17" s="30" customFormat="1" ht="60" customHeight="1" x14ac:dyDescent="0.25">
      <c r="B115" s="55">
        <f t="shared" si="2"/>
        <v>8</v>
      </c>
      <c r="C115" s="28" t="s">
        <v>283</v>
      </c>
      <c r="D115" s="28" t="s">
        <v>284</v>
      </c>
      <c r="E115" s="28" t="s">
        <v>243</v>
      </c>
      <c r="F115" s="28" t="s">
        <v>265</v>
      </c>
      <c r="G115" s="28" t="s">
        <v>267</v>
      </c>
      <c r="H115" s="28" t="s">
        <v>363</v>
      </c>
      <c r="I115" s="28" t="s">
        <v>244</v>
      </c>
      <c r="J115" s="66">
        <v>3200000</v>
      </c>
      <c r="K115" s="66">
        <v>2571680</v>
      </c>
      <c r="L115" s="64" t="s">
        <v>71</v>
      </c>
      <c r="M115" s="64" t="s">
        <v>474</v>
      </c>
      <c r="N115" s="64" t="s">
        <v>478</v>
      </c>
      <c r="O115" s="64" t="s">
        <v>653</v>
      </c>
      <c r="P115" s="48" t="s">
        <v>653</v>
      </c>
      <c r="Q115" s="118" t="s">
        <v>293</v>
      </c>
    </row>
    <row r="116" spans="1:17" s="30" customFormat="1" ht="60" customHeight="1" x14ac:dyDescent="0.25">
      <c r="B116" s="55">
        <f t="shared" si="2"/>
        <v>9</v>
      </c>
      <c r="C116" s="28" t="s">
        <v>283</v>
      </c>
      <c r="D116" s="28" t="s">
        <v>284</v>
      </c>
      <c r="E116" s="28" t="s">
        <v>243</v>
      </c>
      <c r="F116" s="28" t="s">
        <v>336</v>
      </c>
      <c r="G116" s="28" t="s">
        <v>337</v>
      </c>
      <c r="H116" s="28" t="s">
        <v>363</v>
      </c>
      <c r="I116" s="28" t="s">
        <v>244</v>
      </c>
      <c r="J116" s="66">
        <v>15000000</v>
      </c>
      <c r="K116" s="66">
        <v>12054750</v>
      </c>
      <c r="L116" s="64" t="s">
        <v>71</v>
      </c>
      <c r="M116" s="64" t="s">
        <v>475</v>
      </c>
      <c r="N116" s="64" t="s">
        <v>479</v>
      </c>
      <c r="O116" s="64" t="s">
        <v>653</v>
      </c>
      <c r="P116" s="48" t="s">
        <v>653</v>
      </c>
      <c r="Q116" s="118" t="s">
        <v>293</v>
      </c>
    </row>
    <row r="117" spans="1:17" s="30" customFormat="1" ht="60" customHeight="1" x14ac:dyDescent="0.25">
      <c r="B117" s="55">
        <f t="shared" si="2"/>
        <v>10</v>
      </c>
      <c r="C117" s="28" t="s">
        <v>283</v>
      </c>
      <c r="D117" s="28" t="s">
        <v>284</v>
      </c>
      <c r="E117" s="28" t="s">
        <v>243</v>
      </c>
      <c r="F117" s="64" t="s">
        <v>461</v>
      </c>
      <c r="G117" s="28" t="s">
        <v>255</v>
      </c>
      <c r="H117" s="28" t="s">
        <v>362</v>
      </c>
      <c r="I117" s="28" t="s">
        <v>70</v>
      </c>
      <c r="J117" s="66">
        <v>1228516624.6500001</v>
      </c>
      <c r="K117" s="66">
        <v>219342325.56</v>
      </c>
      <c r="L117" s="28" t="s">
        <v>38</v>
      </c>
      <c r="M117" s="28" t="s">
        <v>476</v>
      </c>
      <c r="N117" s="28" t="s">
        <v>29</v>
      </c>
      <c r="O117" s="28" t="s">
        <v>645</v>
      </c>
      <c r="P117" s="64" t="s">
        <v>645</v>
      </c>
      <c r="Q117" s="114" t="s">
        <v>292</v>
      </c>
    </row>
    <row r="118" spans="1:17" s="30" customFormat="1" ht="60" customHeight="1" x14ac:dyDescent="0.25">
      <c r="B118" s="55">
        <f t="shared" si="2"/>
        <v>11</v>
      </c>
      <c r="C118" s="28" t="s">
        <v>283</v>
      </c>
      <c r="D118" s="28" t="s">
        <v>284</v>
      </c>
      <c r="E118" s="28" t="s">
        <v>243</v>
      </c>
      <c r="F118" s="28" t="s">
        <v>462</v>
      </c>
      <c r="G118" s="28" t="s">
        <v>466</v>
      </c>
      <c r="H118" s="28" t="s">
        <v>362</v>
      </c>
      <c r="I118" s="28" t="s">
        <v>70</v>
      </c>
      <c r="J118" s="66">
        <v>55469738</v>
      </c>
      <c r="K118" s="66">
        <v>9817613.2100000083</v>
      </c>
      <c r="L118" s="28" t="s">
        <v>38</v>
      </c>
      <c r="M118" s="28" t="s">
        <v>477</v>
      </c>
      <c r="N118" s="28" t="s">
        <v>649</v>
      </c>
      <c r="O118" s="28" t="s">
        <v>586</v>
      </c>
      <c r="P118" s="64" t="s">
        <v>586</v>
      </c>
      <c r="Q118" s="115" t="s">
        <v>293</v>
      </c>
    </row>
    <row r="119" spans="1:17" s="30" customFormat="1" ht="60" customHeight="1" x14ac:dyDescent="0.25">
      <c r="B119" s="55">
        <f t="shared" si="2"/>
        <v>12</v>
      </c>
      <c r="C119" s="28" t="s">
        <v>283</v>
      </c>
      <c r="D119" s="28" t="s">
        <v>284</v>
      </c>
      <c r="E119" s="28" t="s">
        <v>243</v>
      </c>
      <c r="F119" s="28" t="s">
        <v>266</v>
      </c>
      <c r="G119" s="28" t="s">
        <v>268</v>
      </c>
      <c r="H119" s="28" t="s">
        <v>455</v>
      </c>
      <c r="I119" s="28" t="s">
        <v>246</v>
      </c>
      <c r="J119" s="66">
        <v>370000000</v>
      </c>
      <c r="K119" s="66">
        <v>187849000</v>
      </c>
      <c r="L119" s="28" t="s">
        <v>38</v>
      </c>
      <c r="M119" s="28" t="s">
        <v>256</v>
      </c>
      <c r="N119" s="28" t="s">
        <v>480</v>
      </c>
      <c r="O119" s="28" t="s">
        <v>399</v>
      </c>
      <c r="P119" s="64" t="s">
        <v>399</v>
      </c>
      <c r="Q119" s="115" t="s">
        <v>293</v>
      </c>
    </row>
    <row r="120" spans="1:17" s="24" customFormat="1" ht="60" customHeight="1" x14ac:dyDescent="0.25">
      <c r="A120" s="21"/>
      <c r="B120" s="56">
        <v>12</v>
      </c>
      <c r="C120" s="22" t="s">
        <v>283</v>
      </c>
      <c r="D120" s="22" t="s">
        <v>284</v>
      </c>
      <c r="E120" s="22" t="s">
        <v>650</v>
      </c>
      <c r="F120" s="22"/>
      <c r="G120" s="22"/>
      <c r="H120" s="23"/>
      <c r="I120" s="22"/>
      <c r="J120" s="80">
        <f>SUM(J108:J119)</f>
        <v>1905002362.6500001</v>
      </c>
      <c r="K120" s="80">
        <f>SUM(K108:K119)</f>
        <v>614308484.76999998</v>
      </c>
      <c r="L120" s="22"/>
      <c r="M120" s="22"/>
      <c r="N120" s="22"/>
      <c r="O120" s="22"/>
      <c r="P120" s="34"/>
      <c r="Q120" s="103"/>
    </row>
    <row r="121" spans="1:17" s="30" customFormat="1" ht="60" customHeight="1" x14ac:dyDescent="0.25">
      <c r="B121" s="55">
        <v>1</v>
      </c>
      <c r="C121" s="28" t="s">
        <v>285</v>
      </c>
      <c r="D121" s="28" t="s">
        <v>305</v>
      </c>
      <c r="E121" s="28" t="s">
        <v>7</v>
      </c>
      <c r="F121" s="28" t="s">
        <v>82</v>
      </c>
      <c r="G121" s="28" t="s">
        <v>83</v>
      </c>
      <c r="H121" s="29" t="s">
        <v>174</v>
      </c>
      <c r="I121" s="28" t="s">
        <v>244</v>
      </c>
      <c r="J121" s="66">
        <v>173450589</v>
      </c>
      <c r="K121" s="66">
        <v>130000000</v>
      </c>
      <c r="L121" s="28" t="s">
        <v>38</v>
      </c>
      <c r="M121" s="28" t="s">
        <v>257</v>
      </c>
      <c r="N121" s="28" t="s">
        <v>30</v>
      </c>
      <c r="O121" s="47">
        <v>45279</v>
      </c>
      <c r="P121" s="47">
        <v>45280</v>
      </c>
      <c r="Q121" s="49" t="s">
        <v>293</v>
      </c>
    </row>
    <row r="122" spans="1:17" s="30" customFormat="1" ht="60" customHeight="1" x14ac:dyDescent="0.25">
      <c r="B122" s="55">
        <v>2</v>
      </c>
      <c r="C122" s="28" t="s">
        <v>285</v>
      </c>
      <c r="D122" s="28" t="s">
        <v>305</v>
      </c>
      <c r="E122" s="28" t="s">
        <v>7</v>
      </c>
      <c r="F122" s="28" t="s">
        <v>312</v>
      </c>
      <c r="G122" s="28" t="s">
        <v>313</v>
      </c>
      <c r="H122" s="29" t="s">
        <v>174</v>
      </c>
      <c r="I122" s="28" t="s">
        <v>244</v>
      </c>
      <c r="J122" s="66">
        <v>46698236</v>
      </c>
      <c r="K122" s="66">
        <v>35000000</v>
      </c>
      <c r="L122" s="28" t="s">
        <v>38</v>
      </c>
      <c r="M122" s="28" t="s">
        <v>314</v>
      </c>
      <c r="N122" s="29" t="s">
        <v>30</v>
      </c>
      <c r="O122" s="47">
        <v>45279</v>
      </c>
      <c r="P122" s="47">
        <v>45280</v>
      </c>
      <c r="Q122" s="50" t="s">
        <v>292</v>
      </c>
    </row>
    <row r="123" spans="1:17" s="30" customFormat="1" ht="60" customHeight="1" x14ac:dyDescent="0.25">
      <c r="B123" s="55">
        <v>3</v>
      </c>
      <c r="C123" s="28" t="s">
        <v>285</v>
      </c>
      <c r="D123" s="28" t="s">
        <v>305</v>
      </c>
      <c r="E123" s="28" t="s">
        <v>7</v>
      </c>
      <c r="F123" s="28" t="s">
        <v>315</v>
      </c>
      <c r="G123" s="28" t="s">
        <v>316</v>
      </c>
      <c r="H123" s="29" t="s">
        <v>176</v>
      </c>
      <c r="I123" s="28" t="s">
        <v>244</v>
      </c>
      <c r="J123" s="66">
        <v>20013529</v>
      </c>
      <c r="K123" s="66">
        <v>12000000</v>
      </c>
      <c r="L123" s="28" t="s">
        <v>38</v>
      </c>
      <c r="M123" s="28" t="s">
        <v>317</v>
      </c>
      <c r="N123" s="29" t="s">
        <v>29</v>
      </c>
      <c r="O123" s="47">
        <v>45268</v>
      </c>
      <c r="P123" s="47">
        <v>45271</v>
      </c>
      <c r="Q123" s="50" t="s">
        <v>292</v>
      </c>
    </row>
    <row r="124" spans="1:17" s="30" customFormat="1" ht="60" customHeight="1" x14ac:dyDescent="0.25">
      <c r="B124" s="55">
        <v>4</v>
      </c>
      <c r="C124" s="28" t="s">
        <v>285</v>
      </c>
      <c r="D124" s="28" t="s">
        <v>305</v>
      </c>
      <c r="E124" s="28" t="s">
        <v>8</v>
      </c>
      <c r="F124" s="39" t="s">
        <v>84</v>
      </c>
      <c r="G124" s="28" t="s">
        <v>85</v>
      </c>
      <c r="H124" s="29" t="s">
        <v>175</v>
      </c>
      <c r="I124" s="28" t="s">
        <v>244</v>
      </c>
      <c r="J124" s="66">
        <v>168780765</v>
      </c>
      <c r="K124" s="66">
        <v>126499983</v>
      </c>
      <c r="L124" s="28" t="s">
        <v>38</v>
      </c>
      <c r="M124" s="28" t="s">
        <v>86</v>
      </c>
      <c r="N124" s="28" t="s">
        <v>29</v>
      </c>
      <c r="O124" s="48">
        <v>45229</v>
      </c>
      <c r="P124" s="47">
        <v>45231</v>
      </c>
      <c r="Q124" s="104" t="s">
        <v>296</v>
      </c>
    </row>
    <row r="125" spans="1:17" s="30" customFormat="1" ht="60" customHeight="1" x14ac:dyDescent="0.25">
      <c r="B125" s="55">
        <v>5</v>
      </c>
      <c r="C125" s="28" t="s">
        <v>285</v>
      </c>
      <c r="D125" s="28" t="s">
        <v>305</v>
      </c>
      <c r="E125" s="28" t="s">
        <v>8</v>
      </c>
      <c r="F125" s="39" t="s">
        <v>87</v>
      </c>
      <c r="G125" s="28" t="s">
        <v>88</v>
      </c>
      <c r="H125" s="29" t="s">
        <v>175</v>
      </c>
      <c r="I125" s="28" t="s">
        <v>244</v>
      </c>
      <c r="J125" s="66">
        <v>24683353</v>
      </c>
      <c r="K125" s="66">
        <v>18500000</v>
      </c>
      <c r="L125" s="28" t="s">
        <v>38</v>
      </c>
      <c r="M125" s="28" t="s">
        <v>89</v>
      </c>
      <c r="N125" s="28" t="s">
        <v>29</v>
      </c>
      <c r="O125" s="48">
        <v>45247</v>
      </c>
      <c r="P125" s="47">
        <v>45251</v>
      </c>
      <c r="Q125" s="50" t="s">
        <v>294</v>
      </c>
    </row>
    <row r="126" spans="1:17" s="30" customFormat="1" ht="60" customHeight="1" x14ac:dyDescent="0.25">
      <c r="B126" s="55">
        <v>6</v>
      </c>
      <c r="C126" s="28" t="s">
        <v>285</v>
      </c>
      <c r="D126" s="28" t="s">
        <v>305</v>
      </c>
      <c r="E126" s="28" t="s">
        <v>8</v>
      </c>
      <c r="F126" s="39" t="s">
        <v>90</v>
      </c>
      <c r="G126" s="28" t="s">
        <v>91</v>
      </c>
      <c r="H126" s="29" t="s">
        <v>198</v>
      </c>
      <c r="I126" s="28" t="s">
        <v>244</v>
      </c>
      <c r="J126" s="121">
        <v>29353177</v>
      </c>
      <c r="K126" s="121">
        <v>22000000</v>
      </c>
      <c r="L126" s="28" t="s">
        <v>38</v>
      </c>
      <c r="M126" s="28" t="s">
        <v>89</v>
      </c>
      <c r="N126" s="28" t="s">
        <v>29</v>
      </c>
      <c r="O126" s="48">
        <v>45280</v>
      </c>
      <c r="P126" s="48">
        <v>45280</v>
      </c>
      <c r="Q126" s="50" t="s">
        <v>296</v>
      </c>
    </row>
    <row r="127" spans="1:17" s="30" customFormat="1" ht="60" customHeight="1" x14ac:dyDescent="0.25">
      <c r="B127" s="55">
        <f t="shared" ref="B127:B128" si="3">B126+1</f>
        <v>7</v>
      </c>
      <c r="C127" s="28" t="s">
        <v>285</v>
      </c>
      <c r="D127" s="28" t="s">
        <v>305</v>
      </c>
      <c r="E127" s="28" t="s">
        <v>8</v>
      </c>
      <c r="F127" s="39" t="s">
        <v>92</v>
      </c>
      <c r="G127" s="28" t="s">
        <v>93</v>
      </c>
      <c r="H127" s="29" t="s">
        <v>198</v>
      </c>
      <c r="I127" s="28" t="s">
        <v>244</v>
      </c>
      <c r="J127" s="121"/>
      <c r="K127" s="121"/>
      <c r="L127" s="28" t="s">
        <v>38</v>
      </c>
      <c r="M127" s="28" t="s">
        <v>94</v>
      </c>
      <c r="N127" s="28" t="s">
        <v>30</v>
      </c>
      <c r="O127" s="48">
        <v>45280</v>
      </c>
      <c r="P127" s="48">
        <v>45280</v>
      </c>
      <c r="Q127" s="50" t="s">
        <v>296</v>
      </c>
    </row>
    <row r="128" spans="1:17" s="30" customFormat="1" ht="60" customHeight="1" x14ac:dyDescent="0.25">
      <c r="B128" s="55">
        <f t="shared" si="3"/>
        <v>8</v>
      </c>
      <c r="C128" s="28" t="s">
        <v>285</v>
      </c>
      <c r="D128" s="28" t="s">
        <v>305</v>
      </c>
      <c r="E128" s="28" t="s">
        <v>8</v>
      </c>
      <c r="F128" s="39" t="s">
        <v>95</v>
      </c>
      <c r="G128" s="28" t="s">
        <v>96</v>
      </c>
      <c r="H128" s="29" t="s">
        <v>198</v>
      </c>
      <c r="I128" s="28" t="s">
        <v>244</v>
      </c>
      <c r="J128" s="121"/>
      <c r="K128" s="121"/>
      <c r="L128" s="28" t="s">
        <v>38</v>
      </c>
      <c r="M128" s="28" t="s">
        <v>89</v>
      </c>
      <c r="N128" s="28" t="s">
        <v>29</v>
      </c>
      <c r="O128" s="48">
        <v>45280</v>
      </c>
      <c r="P128" s="48">
        <v>45280</v>
      </c>
      <c r="Q128" s="50" t="s">
        <v>296</v>
      </c>
    </row>
    <row r="129" spans="1:20" s="24" customFormat="1" ht="60" customHeight="1" x14ac:dyDescent="0.25">
      <c r="A129" s="21"/>
      <c r="B129" s="56">
        <v>8</v>
      </c>
      <c r="C129" s="22" t="s">
        <v>285</v>
      </c>
      <c r="D129" s="22" t="s">
        <v>305</v>
      </c>
      <c r="E129" s="22" t="s">
        <v>502</v>
      </c>
      <c r="F129" s="22"/>
      <c r="G129" s="22"/>
      <c r="H129" s="23"/>
      <c r="I129" s="22"/>
      <c r="J129" s="80">
        <f>SUM(J121:J128)</f>
        <v>462979649</v>
      </c>
      <c r="K129" s="80">
        <f>SUM(K121:K128)</f>
        <v>343999983</v>
      </c>
      <c r="L129" s="22"/>
      <c r="M129" s="22"/>
      <c r="N129" s="23"/>
      <c r="O129" s="23"/>
      <c r="P129" s="34"/>
      <c r="Q129" s="103"/>
    </row>
    <row r="130" spans="1:20" s="90" customFormat="1" ht="60" customHeight="1" x14ac:dyDescent="0.25">
      <c r="A130" s="17"/>
      <c r="B130" s="88">
        <v>1</v>
      </c>
      <c r="C130" s="28" t="s">
        <v>258</v>
      </c>
      <c r="D130" s="28" t="s">
        <v>259</v>
      </c>
      <c r="E130" s="28" t="s">
        <v>80</v>
      </c>
      <c r="F130" s="28" t="s">
        <v>417</v>
      </c>
      <c r="G130" s="28" t="s">
        <v>416</v>
      </c>
      <c r="H130" s="76" t="s">
        <v>384</v>
      </c>
      <c r="I130" s="64" t="s">
        <v>118</v>
      </c>
      <c r="J130" s="83">
        <v>283089265.5</v>
      </c>
      <c r="K130" s="83">
        <v>217339500</v>
      </c>
      <c r="L130" s="64" t="s">
        <v>71</v>
      </c>
      <c r="M130" s="64" t="s">
        <v>418</v>
      </c>
      <c r="N130" s="64" t="s">
        <v>353</v>
      </c>
      <c r="O130" s="87">
        <v>45257</v>
      </c>
      <c r="P130" s="87">
        <v>45260</v>
      </c>
      <c r="Q130" s="89" t="s">
        <v>293</v>
      </c>
      <c r="R130" s="91"/>
      <c r="S130" s="91"/>
      <c r="T130" s="91"/>
    </row>
    <row r="131" spans="1:20" s="90" customFormat="1" ht="60" customHeight="1" x14ac:dyDescent="0.25">
      <c r="A131" s="17"/>
      <c r="B131" s="88">
        <v>2</v>
      </c>
      <c r="C131" s="28" t="s">
        <v>258</v>
      </c>
      <c r="D131" s="28" t="s">
        <v>259</v>
      </c>
      <c r="E131" s="28" t="s">
        <v>80</v>
      </c>
      <c r="F131" s="28" t="s">
        <v>120</v>
      </c>
      <c r="G131" s="28" t="s">
        <v>387</v>
      </c>
      <c r="H131" s="76" t="s">
        <v>384</v>
      </c>
      <c r="I131" s="64" t="s">
        <v>70</v>
      </c>
      <c r="J131" s="83">
        <v>43411765</v>
      </c>
      <c r="K131" s="83">
        <v>36900000</v>
      </c>
      <c r="L131" s="64" t="s">
        <v>71</v>
      </c>
      <c r="M131" s="64" t="s">
        <v>239</v>
      </c>
      <c r="N131" s="64" t="s">
        <v>30</v>
      </c>
      <c r="O131" s="87">
        <v>45257</v>
      </c>
      <c r="P131" s="87">
        <v>45260</v>
      </c>
      <c r="Q131" s="89" t="s">
        <v>293</v>
      </c>
      <c r="R131" s="91"/>
      <c r="S131" s="91"/>
    </row>
    <row r="132" spans="1:20" s="90" customFormat="1" ht="60" customHeight="1" x14ac:dyDescent="0.25">
      <c r="A132" s="17"/>
      <c r="B132" s="88">
        <v>3</v>
      </c>
      <c r="C132" s="28" t="s">
        <v>258</v>
      </c>
      <c r="D132" s="28" t="s">
        <v>259</v>
      </c>
      <c r="E132" s="28" t="s">
        <v>80</v>
      </c>
      <c r="F132" s="28" t="s">
        <v>120</v>
      </c>
      <c r="G132" s="28" t="s">
        <v>387</v>
      </c>
      <c r="H132" s="76" t="s">
        <v>384</v>
      </c>
      <c r="I132" s="64" t="s">
        <v>119</v>
      </c>
      <c r="J132" s="83">
        <v>10250000</v>
      </c>
      <c r="K132" s="83">
        <v>4100000</v>
      </c>
      <c r="L132" s="64" t="s">
        <v>71</v>
      </c>
      <c r="M132" s="64" t="s">
        <v>239</v>
      </c>
      <c r="N132" s="64" t="s">
        <v>30</v>
      </c>
      <c r="O132" s="87">
        <v>45257</v>
      </c>
      <c r="P132" s="87">
        <v>45260</v>
      </c>
      <c r="Q132" s="89" t="s">
        <v>293</v>
      </c>
      <c r="R132" s="91"/>
      <c r="S132" s="91"/>
    </row>
    <row r="133" spans="1:20" s="90" customFormat="1" ht="60" customHeight="1" x14ac:dyDescent="0.25">
      <c r="A133" s="17"/>
      <c r="B133" s="88">
        <v>4</v>
      </c>
      <c r="C133" s="28" t="s">
        <v>258</v>
      </c>
      <c r="D133" s="28" t="s">
        <v>259</v>
      </c>
      <c r="E133" s="28" t="s">
        <v>80</v>
      </c>
      <c r="F133" s="17" t="s">
        <v>120</v>
      </c>
      <c r="G133" s="28" t="s">
        <v>387</v>
      </c>
      <c r="H133" s="76" t="s">
        <v>384</v>
      </c>
      <c r="I133" s="64" t="s">
        <v>118</v>
      </c>
      <c r="J133" s="83">
        <v>170147059</v>
      </c>
      <c r="K133" s="83">
        <v>130000000</v>
      </c>
      <c r="L133" s="64" t="s">
        <v>71</v>
      </c>
      <c r="M133" s="64" t="s">
        <v>419</v>
      </c>
      <c r="N133" s="64" t="s">
        <v>353</v>
      </c>
      <c r="O133" s="87">
        <v>45257</v>
      </c>
      <c r="P133" s="87">
        <v>45260</v>
      </c>
      <c r="Q133" s="89" t="s">
        <v>293</v>
      </c>
      <c r="R133" s="91"/>
      <c r="S133" s="91"/>
    </row>
    <row r="134" spans="1:20" s="90" customFormat="1" ht="60" customHeight="1" x14ac:dyDescent="0.25">
      <c r="A134" s="17"/>
      <c r="B134" s="88">
        <v>5</v>
      </c>
      <c r="C134" s="28" t="s">
        <v>258</v>
      </c>
      <c r="D134" s="28" t="s">
        <v>259</v>
      </c>
      <c r="E134" s="28" t="s">
        <v>80</v>
      </c>
      <c r="F134" s="28" t="s">
        <v>622</v>
      </c>
      <c r="G134" s="28" t="s">
        <v>457</v>
      </c>
      <c r="H134" s="76" t="s">
        <v>384</v>
      </c>
      <c r="I134" s="64" t="s">
        <v>118</v>
      </c>
      <c r="J134" s="83">
        <v>4100735</v>
      </c>
      <c r="K134" s="83">
        <v>3300000</v>
      </c>
      <c r="L134" s="64" t="s">
        <v>71</v>
      </c>
      <c r="M134" s="64" t="s">
        <v>420</v>
      </c>
      <c r="N134" s="28" t="s">
        <v>353</v>
      </c>
      <c r="O134" s="48">
        <v>45278</v>
      </c>
      <c r="P134" s="48">
        <v>45278</v>
      </c>
      <c r="Q134" s="49" t="s">
        <v>293</v>
      </c>
      <c r="R134" s="91"/>
      <c r="S134" s="91"/>
    </row>
    <row r="135" spans="1:20" s="90" customFormat="1" ht="60" customHeight="1" x14ac:dyDescent="0.25">
      <c r="A135" s="17"/>
      <c r="B135" s="88">
        <v>6</v>
      </c>
      <c r="C135" s="28" t="s">
        <v>258</v>
      </c>
      <c r="D135" s="28" t="s">
        <v>259</v>
      </c>
      <c r="E135" s="28" t="s">
        <v>5</v>
      </c>
      <c r="F135" s="28" t="s">
        <v>422</v>
      </c>
      <c r="G135" s="28" t="s">
        <v>421</v>
      </c>
      <c r="H135" s="76" t="s">
        <v>423</v>
      </c>
      <c r="I135" s="64" t="s">
        <v>70</v>
      </c>
      <c r="J135" s="83">
        <v>10000000</v>
      </c>
      <c r="K135" s="83">
        <v>8500000</v>
      </c>
      <c r="L135" s="64" t="s">
        <v>71</v>
      </c>
      <c r="M135" s="64" t="s">
        <v>424</v>
      </c>
      <c r="N135" s="28" t="s">
        <v>353</v>
      </c>
      <c r="O135" s="48">
        <v>45243</v>
      </c>
      <c r="P135" s="48">
        <v>45243</v>
      </c>
      <c r="Q135" s="49" t="s">
        <v>293</v>
      </c>
      <c r="R135" s="91"/>
      <c r="S135" s="91"/>
    </row>
    <row r="136" spans="1:20" s="90" customFormat="1" ht="60" customHeight="1" x14ac:dyDescent="0.25">
      <c r="A136" s="17"/>
      <c r="B136" s="88">
        <v>7</v>
      </c>
      <c r="C136" s="28" t="s">
        <v>258</v>
      </c>
      <c r="D136" s="28" t="s">
        <v>259</v>
      </c>
      <c r="E136" s="28" t="s">
        <v>5</v>
      </c>
      <c r="F136" s="28" t="s">
        <v>426</v>
      </c>
      <c r="G136" s="28" t="s">
        <v>425</v>
      </c>
      <c r="H136" s="76" t="s">
        <v>423</v>
      </c>
      <c r="I136" s="64" t="s">
        <v>70</v>
      </c>
      <c r="J136" s="83">
        <v>237164706</v>
      </c>
      <c r="K136" s="83">
        <v>201590000</v>
      </c>
      <c r="L136" s="64" t="s">
        <v>71</v>
      </c>
      <c r="M136" s="64" t="s">
        <v>427</v>
      </c>
      <c r="N136" s="76" t="s">
        <v>353</v>
      </c>
      <c r="O136" s="74">
        <v>45250</v>
      </c>
      <c r="P136" s="74">
        <v>45250</v>
      </c>
      <c r="Q136" s="99" t="s">
        <v>292</v>
      </c>
      <c r="R136" s="91"/>
      <c r="S136" s="91"/>
    </row>
    <row r="137" spans="1:20" s="90" customFormat="1" ht="60" customHeight="1" x14ac:dyDescent="0.25">
      <c r="A137" s="17"/>
      <c r="B137" s="88">
        <v>8</v>
      </c>
      <c r="C137" s="28" t="s">
        <v>258</v>
      </c>
      <c r="D137" s="28" t="s">
        <v>259</v>
      </c>
      <c r="E137" s="28" t="s">
        <v>5</v>
      </c>
      <c r="F137" s="28" t="s">
        <v>426</v>
      </c>
      <c r="G137" s="28" t="s">
        <v>425</v>
      </c>
      <c r="H137" s="76" t="s">
        <v>423</v>
      </c>
      <c r="I137" s="64" t="s">
        <v>119</v>
      </c>
      <c r="J137" s="83">
        <v>26525000</v>
      </c>
      <c r="K137" s="83">
        <v>10610000</v>
      </c>
      <c r="L137" s="64" t="s">
        <v>71</v>
      </c>
      <c r="M137" s="64" t="s">
        <v>427</v>
      </c>
      <c r="N137" s="76" t="s">
        <v>353</v>
      </c>
      <c r="O137" s="74">
        <v>45250</v>
      </c>
      <c r="P137" s="74">
        <v>45250</v>
      </c>
      <c r="Q137" s="99" t="s">
        <v>292</v>
      </c>
      <c r="R137" s="91"/>
      <c r="S137" s="91"/>
    </row>
    <row r="138" spans="1:20" s="90" customFormat="1" ht="60" customHeight="1" x14ac:dyDescent="0.25">
      <c r="A138" s="17"/>
      <c r="B138" s="88">
        <v>9</v>
      </c>
      <c r="C138" s="28" t="s">
        <v>258</v>
      </c>
      <c r="D138" s="28" t="s">
        <v>259</v>
      </c>
      <c r="E138" s="28" t="s">
        <v>5</v>
      </c>
      <c r="F138" s="28" t="s">
        <v>429</v>
      </c>
      <c r="G138" s="28" t="s">
        <v>428</v>
      </c>
      <c r="H138" s="76" t="s">
        <v>423</v>
      </c>
      <c r="I138" s="64" t="s">
        <v>70</v>
      </c>
      <c r="J138" s="83">
        <v>59398531</v>
      </c>
      <c r="K138" s="83">
        <v>47800000</v>
      </c>
      <c r="L138" s="64" t="s">
        <v>71</v>
      </c>
      <c r="M138" s="64" t="s">
        <v>430</v>
      </c>
      <c r="N138" s="76" t="s">
        <v>353</v>
      </c>
      <c r="O138" s="74">
        <v>45257</v>
      </c>
      <c r="P138" s="74">
        <v>45257</v>
      </c>
      <c r="Q138" s="106" t="s">
        <v>292</v>
      </c>
      <c r="R138" s="91"/>
      <c r="S138" s="91"/>
    </row>
    <row r="139" spans="1:20" s="90" customFormat="1" ht="60" customHeight="1" x14ac:dyDescent="0.25">
      <c r="A139" s="17"/>
      <c r="B139" s="88">
        <v>10</v>
      </c>
      <c r="C139" s="28" t="s">
        <v>258</v>
      </c>
      <c r="D139" s="28" t="s">
        <v>259</v>
      </c>
      <c r="E139" s="28" t="s">
        <v>5</v>
      </c>
      <c r="F139" s="28" t="s">
        <v>432</v>
      </c>
      <c r="G139" s="28" t="s">
        <v>431</v>
      </c>
      <c r="H139" s="76" t="s">
        <v>385</v>
      </c>
      <c r="I139" s="64" t="s">
        <v>70</v>
      </c>
      <c r="J139" s="83">
        <v>38823530</v>
      </c>
      <c r="K139" s="83">
        <v>33000000</v>
      </c>
      <c r="L139" s="64" t="s">
        <v>71</v>
      </c>
      <c r="M139" s="64" t="s">
        <v>86</v>
      </c>
      <c r="N139" s="76" t="s">
        <v>353</v>
      </c>
      <c r="O139" s="74">
        <v>45264</v>
      </c>
      <c r="P139" s="74">
        <v>45264</v>
      </c>
      <c r="Q139" s="106" t="s">
        <v>292</v>
      </c>
      <c r="R139" s="91"/>
      <c r="S139" s="91"/>
    </row>
    <row r="140" spans="1:20" s="90" customFormat="1" ht="60" customHeight="1" x14ac:dyDescent="0.25">
      <c r="A140" s="17"/>
      <c r="B140" s="88">
        <v>11</v>
      </c>
      <c r="C140" s="28" t="s">
        <v>258</v>
      </c>
      <c r="D140" s="28" t="s">
        <v>259</v>
      </c>
      <c r="E140" s="28" t="s">
        <v>5</v>
      </c>
      <c r="F140" s="28" t="s">
        <v>434</v>
      </c>
      <c r="G140" s="28" t="s">
        <v>433</v>
      </c>
      <c r="H140" s="76" t="s">
        <v>385</v>
      </c>
      <c r="I140" s="64" t="s">
        <v>118</v>
      </c>
      <c r="J140" s="83">
        <v>31066176.521739129</v>
      </c>
      <c r="K140" s="83">
        <v>25000000</v>
      </c>
      <c r="L140" s="64" t="s">
        <v>71</v>
      </c>
      <c r="M140" s="64" t="s">
        <v>86</v>
      </c>
      <c r="N140" s="76" t="s">
        <v>353</v>
      </c>
      <c r="O140" s="74">
        <v>45264</v>
      </c>
      <c r="P140" s="74">
        <v>45264</v>
      </c>
      <c r="Q140" s="106" t="s">
        <v>292</v>
      </c>
      <c r="R140" s="91"/>
      <c r="S140" s="91"/>
    </row>
    <row r="141" spans="1:20" s="90" customFormat="1" ht="60" customHeight="1" x14ac:dyDescent="0.25">
      <c r="A141" s="17"/>
      <c r="B141" s="88">
        <v>12</v>
      </c>
      <c r="C141" s="28" t="s">
        <v>258</v>
      </c>
      <c r="D141" s="28" t="s">
        <v>259</v>
      </c>
      <c r="E141" s="28" t="s">
        <v>5</v>
      </c>
      <c r="F141" s="28" t="s">
        <v>436</v>
      </c>
      <c r="G141" s="28" t="s">
        <v>435</v>
      </c>
      <c r="H141" s="76" t="s">
        <v>385</v>
      </c>
      <c r="I141" s="64" t="s">
        <v>70</v>
      </c>
      <c r="J141" s="83">
        <v>8000000</v>
      </c>
      <c r="K141" s="83">
        <v>6800000</v>
      </c>
      <c r="L141" s="64" t="s">
        <v>71</v>
      </c>
      <c r="M141" s="64" t="s">
        <v>437</v>
      </c>
      <c r="N141" s="76" t="s">
        <v>353</v>
      </c>
      <c r="O141" s="74">
        <v>45264</v>
      </c>
      <c r="P141" s="74">
        <v>45264</v>
      </c>
      <c r="Q141" s="106" t="s">
        <v>292</v>
      </c>
      <c r="R141" s="91"/>
      <c r="S141" s="91"/>
    </row>
    <row r="142" spans="1:20" s="90" customFormat="1" ht="60" customHeight="1" x14ac:dyDescent="0.25">
      <c r="A142" s="17"/>
      <c r="B142" s="88">
        <v>13</v>
      </c>
      <c r="C142" s="28" t="s">
        <v>258</v>
      </c>
      <c r="D142" s="28" t="s">
        <v>259</v>
      </c>
      <c r="E142" s="28" t="s">
        <v>5</v>
      </c>
      <c r="F142" s="28" t="s">
        <v>439</v>
      </c>
      <c r="G142" s="28" t="s">
        <v>438</v>
      </c>
      <c r="H142" s="76" t="s">
        <v>385</v>
      </c>
      <c r="I142" s="64" t="s">
        <v>70</v>
      </c>
      <c r="J142" s="83">
        <v>29411765</v>
      </c>
      <c r="K142" s="83">
        <v>25000000</v>
      </c>
      <c r="L142" s="64" t="s">
        <v>71</v>
      </c>
      <c r="M142" s="64" t="s">
        <v>437</v>
      </c>
      <c r="N142" s="76" t="s">
        <v>353</v>
      </c>
      <c r="O142" s="74">
        <v>45271</v>
      </c>
      <c r="P142" s="74">
        <v>45271</v>
      </c>
      <c r="Q142" s="99" t="s">
        <v>292</v>
      </c>
      <c r="R142" s="91"/>
      <c r="S142" s="91"/>
    </row>
    <row r="143" spans="1:20" s="90" customFormat="1" ht="60" customHeight="1" x14ac:dyDescent="0.25">
      <c r="A143" s="17"/>
      <c r="B143" s="88">
        <v>14</v>
      </c>
      <c r="C143" s="28" t="s">
        <v>258</v>
      </c>
      <c r="D143" s="28" t="s">
        <v>259</v>
      </c>
      <c r="E143" s="28" t="s">
        <v>5</v>
      </c>
      <c r="F143" s="28" t="s">
        <v>441</v>
      </c>
      <c r="G143" s="28" t="s">
        <v>440</v>
      </c>
      <c r="H143" s="76" t="s">
        <v>385</v>
      </c>
      <c r="I143" s="64" t="s">
        <v>70</v>
      </c>
      <c r="J143" s="83">
        <v>7058825</v>
      </c>
      <c r="K143" s="83">
        <v>6000000</v>
      </c>
      <c r="L143" s="64" t="s">
        <v>71</v>
      </c>
      <c r="M143" s="64" t="s">
        <v>437</v>
      </c>
      <c r="N143" s="76" t="s">
        <v>353</v>
      </c>
      <c r="O143" s="74">
        <v>45271</v>
      </c>
      <c r="P143" s="74">
        <v>45271</v>
      </c>
      <c r="Q143" s="99" t="s">
        <v>292</v>
      </c>
      <c r="R143" s="91"/>
      <c r="S143" s="91"/>
    </row>
    <row r="144" spans="1:20" s="90" customFormat="1" ht="60" customHeight="1" x14ac:dyDescent="0.25">
      <c r="A144" s="17"/>
      <c r="B144" s="88">
        <v>15</v>
      </c>
      <c r="C144" s="28" t="s">
        <v>258</v>
      </c>
      <c r="D144" s="28" t="s">
        <v>259</v>
      </c>
      <c r="E144" s="28" t="s">
        <v>5</v>
      </c>
      <c r="F144" s="28" t="s">
        <v>442</v>
      </c>
      <c r="G144" s="28" t="s">
        <v>121</v>
      </c>
      <c r="H144" s="76" t="s">
        <v>385</v>
      </c>
      <c r="I144" s="64" t="s">
        <v>118</v>
      </c>
      <c r="J144" s="83">
        <v>12432203.248511098</v>
      </c>
      <c r="K144" s="83">
        <v>10000000</v>
      </c>
      <c r="L144" s="64" t="s">
        <v>71</v>
      </c>
      <c r="M144" s="64" t="s">
        <v>443</v>
      </c>
      <c r="N144" s="76" t="s">
        <v>353</v>
      </c>
      <c r="O144" s="74">
        <v>45278</v>
      </c>
      <c r="P144" s="74">
        <v>45278</v>
      </c>
      <c r="Q144" s="99" t="s">
        <v>292</v>
      </c>
      <c r="R144" s="91"/>
      <c r="S144" s="91"/>
    </row>
    <row r="145" spans="1:19" s="90" customFormat="1" ht="60" customHeight="1" x14ac:dyDescent="0.25">
      <c r="A145" s="17"/>
      <c r="B145" s="88">
        <v>16</v>
      </c>
      <c r="C145" s="28" t="s">
        <v>258</v>
      </c>
      <c r="D145" s="28" t="s">
        <v>259</v>
      </c>
      <c r="E145" s="28" t="s">
        <v>5</v>
      </c>
      <c r="F145" s="28" t="s">
        <v>445</v>
      </c>
      <c r="G145" s="28" t="s">
        <v>444</v>
      </c>
      <c r="H145" s="76" t="s">
        <v>423</v>
      </c>
      <c r="I145" s="64" t="s">
        <v>70</v>
      </c>
      <c r="J145" s="83">
        <v>88235294</v>
      </c>
      <c r="K145" s="83">
        <v>75000000</v>
      </c>
      <c r="L145" s="64" t="s">
        <v>71</v>
      </c>
      <c r="M145" s="64" t="s">
        <v>424</v>
      </c>
      <c r="N145" s="76" t="s">
        <v>353</v>
      </c>
      <c r="O145" s="74">
        <v>45278</v>
      </c>
      <c r="P145" s="74">
        <v>45278</v>
      </c>
      <c r="Q145" s="99" t="s">
        <v>292</v>
      </c>
      <c r="R145" s="91"/>
      <c r="S145" s="91"/>
    </row>
    <row r="146" spans="1:19" s="90" customFormat="1" ht="60" customHeight="1" x14ac:dyDescent="0.25">
      <c r="A146" s="17"/>
      <c r="B146" s="88">
        <v>17</v>
      </c>
      <c r="C146" s="28" t="s">
        <v>258</v>
      </c>
      <c r="D146" s="28" t="s">
        <v>259</v>
      </c>
      <c r="E146" s="28" t="s">
        <v>5</v>
      </c>
      <c r="F146" s="28" t="s">
        <v>568</v>
      </c>
      <c r="G146" s="28" t="s">
        <v>569</v>
      </c>
      <c r="H146" s="76" t="s">
        <v>386</v>
      </c>
      <c r="I146" s="64" t="s">
        <v>70</v>
      </c>
      <c r="J146" s="83">
        <v>100588235</v>
      </c>
      <c r="K146" s="83">
        <v>85500000</v>
      </c>
      <c r="L146" s="64" t="s">
        <v>71</v>
      </c>
      <c r="M146" s="64" t="s">
        <v>570</v>
      </c>
      <c r="N146" s="76" t="s">
        <v>30</v>
      </c>
      <c r="O146" s="74">
        <v>45250</v>
      </c>
      <c r="P146" s="52">
        <v>45254</v>
      </c>
      <c r="Q146" s="99" t="s">
        <v>293</v>
      </c>
      <c r="R146" s="91"/>
      <c r="S146" s="91"/>
    </row>
    <row r="147" spans="1:19" s="90" customFormat="1" ht="60" customHeight="1" x14ac:dyDescent="0.25">
      <c r="A147" s="17"/>
      <c r="B147" s="88">
        <v>18</v>
      </c>
      <c r="C147" s="28" t="s">
        <v>258</v>
      </c>
      <c r="D147" s="28" t="s">
        <v>259</v>
      </c>
      <c r="E147" s="28" t="s">
        <v>5</v>
      </c>
      <c r="F147" s="28" t="s">
        <v>568</v>
      </c>
      <c r="G147" s="28" t="s">
        <v>569</v>
      </c>
      <c r="H147" s="76" t="s">
        <v>386</v>
      </c>
      <c r="I147" s="64" t="s">
        <v>119</v>
      </c>
      <c r="J147" s="83">
        <v>11250000</v>
      </c>
      <c r="K147" s="83">
        <v>4500000</v>
      </c>
      <c r="L147" s="64" t="s">
        <v>71</v>
      </c>
      <c r="M147" s="64" t="s">
        <v>571</v>
      </c>
      <c r="N147" s="76" t="s">
        <v>30</v>
      </c>
      <c r="O147" s="74">
        <v>45250</v>
      </c>
      <c r="P147" s="52">
        <v>45254</v>
      </c>
      <c r="Q147" s="99" t="s">
        <v>293</v>
      </c>
      <c r="R147" s="91"/>
      <c r="S147" s="91"/>
    </row>
    <row r="148" spans="1:19" s="30" customFormat="1" ht="60" customHeight="1" x14ac:dyDescent="0.25">
      <c r="B148" s="88">
        <v>19</v>
      </c>
      <c r="C148" s="28" t="s">
        <v>258</v>
      </c>
      <c r="D148" s="28" t="s">
        <v>259</v>
      </c>
      <c r="E148" s="28" t="s">
        <v>5</v>
      </c>
      <c r="F148" s="28" t="s">
        <v>572</v>
      </c>
      <c r="G148" s="28" t="s">
        <v>573</v>
      </c>
      <c r="H148" s="76" t="s">
        <v>386</v>
      </c>
      <c r="I148" s="64" t="s">
        <v>70</v>
      </c>
      <c r="J148" s="83">
        <v>83823529</v>
      </c>
      <c r="K148" s="83">
        <v>71250000</v>
      </c>
      <c r="L148" s="64" t="s">
        <v>71</v>
      </c>
      <c r="M148" s="64" t="s">
        <v>574</v>
      </c>
      <c r="N148" s="76" t="s">
        <v>30</v>
      </c>
      <c r="O148" s="74">
        <v>45250</v>
      </c>
      <c r="P148" s="52">
        <v>45254</v>
      </c>
      <c r="Q148" s="106" t="s">
        <v>296</v>
      </c>
      <c r="R148" s="91"/>
      <c r="S148" s="91"/>
    </row>
    <row r="149" spans="1:19" s="30" customFormat="1" ht="60" customHeight="1" x14ac:dyDescent="0.25">
      <c r="B149" s="88">
        <v>20</v>
      </c>
      <c r="C149" s="28" t="s">
        <v>258</v>
      </c>
      <c r="D149" s="28" t="s">
        <v>259</v>
      </c>
      <c r="E149" s="28" t="s">
        <v>5</v>
      </c>
      <c r="F149" s="28" t="s">
        <v>572</v>
      </c>
      <c r="G149" s="28" t="s">
        <v>573</v>
      </c>
      <c r="H149" s="76" t="s">
        <v>386</v>
      </c>
      <c r="I149" s="64" t="s">
        <v>119</v>
      </c>
      <c r="J149" s="83">
        <v>9375000</v>
      </c>
      <c r="K149" s="83">
        <v>3750000</v>
      </c>
      <c r="L149" s="64" t="s">
        <v>71</v>
      </c>
      <c r="M149" s="64" t="s">
        <v>574</v>
      </c>
      <c r="N149" s="76" t="s">
        <v>30</v>
      </c>
      <c r="O149" s="74">
        <v>45250</v>
      </c>
      <c r="P149" s="52">
        <v>45254</v>
      </c>
      <c r="Q149" s="106" t="s">
        <v>296</v>
      </c>
      <c r="R149" s="91"/>
      <c r="S149" s="91"/>
    </row>
    <row r="150" spans="1:19" s="24" customFormat="1" ht="60" customHeight="1" x14ac:dyDescent="0.25">
      <c r="A150" s="21"/>
      <c r="B150" s="56">
        <v>20</v>
      </c>
      <c r="C150" s="22" t="s">
        <v>258</v>
      </c>
      <c r="D150" s="22" t="s">
        <v>259</v>
      </c>
      <c r="E150" s="22" t="s">
        <v>623</v>
      </c>
      <c r="F150" s="22"/>
      <c r="G150" s="22"/>
      <c r="H150" s="23"/>
      <c r="I150" s="22"/>
      <c r="J150" s="80">
        <f>SUM(J130:J149)</f>
        <v>1264151619.2702503</v>
      </c>
      <c r="K150" s="80">
        <f>SUM(K130:K149)</f>
        <v>1005939500</v>
      </c>
      <c r="L150" s="22"/>
      <c r="M150" s="22"/>
      <c r="N150" s="23"/>
      <c r="O150" s="23"/>
      <c r="P150" s="34"/>
      <c r="Q150" s="103"/>
    </row>
    <row r="151" spans="1:19" s="30" customFormat="1" ht="60" customHeight="1" x14ac:dyDescent="0.25">
      <c r="B151" s="55">
        <v>1</v>
      </c>
      <c r="C151" s="28" t="s">
        <v>263</v>
      </c>
      <c r="D151" s="28" t="s">
        <v>259</v>
      </c>
      <c r="E151" s="28" t="s">
        <v>122</v>
      </c>
      <c r="F151" s="28" t="s">
        <v>396</v>
      </c>
      <c r="G151" s="28" t="s">
        <v>395</v>
      </c>
      <c r="H151" s="29" t="s">
        <v>393</v>
      </c>
      <c r="I151" s="28" t="s">
        <v>118</v>
      </c>
      <c r="J151" s="66">
        <v>120000000</v>
      </c>
      <c r="K151" s="66">
        <v>108000000</v>
      </c>
      <c r="L151" s="28" t="s">
        <v>71</v>
      </c>
      <c r="M151" s="28" t="s">
        <v>394</v>
      </c>
      <c r="N151" s="28" t="s">
        <v>353</v>
      </c>
      <c r="O151" s="48">
        <v>45264</v>
      </c>
      <c r="P151" s="48">
        <v>45264</v>
      </c>
      <c r="Q151" s="107" t="s">
        <v>292</v>
      </c>
    </row>
    <row r="152" spans="1:19" s="30" customFormat="1" ht="60" customHeight="1" x14ac:dyDescent="0.25">
      <c r="B152" s="55">
        <f>B151+1</f>
        <v>2</v>
      </c>
      <c r="C152" s="28" t="s">
        <v>263</v>
      </c>
      <c r="D152" s="28" t="s">
        <v>259</v>
      </c>
      <c r="E152" s="28" t="s">
        <v>122</v>
      </c>
      <c r="F152" s="28" t="s">
        <v>397</v>
      </c>
      <c r="G152" s="28" t="s">
        <v>392</v>
      </c>
      <c r="H152" s="29" t="s">
        <v>393</v>
      </c>
      <c r="I152" s="28" t="s">
        <v>118</v>
      </c>
      <c r="J152" s="66">
        <v>24000000</v>
      </c>
      <c r="K152" s="66">
        <v>21600000</v>
      </c>
      <c r="L152" s="28" t="s">
        <v>71</v>
      </c>
      <c r="M152" s="28" t="s">
        <v>394</v>
      </c>
      <c r="N152" s="28" t="s">
        <v>353</v>
      </c>
      <c r="O152" s="48">
        <v>45264</v>
      </c>
      <c r="P152" s="48">
        <v>45264</v>
      </c>
      <c r="Q152" s="107" t="s">
        <v>292</v>
      </c>
    </row>
    <row r="153" spans="1:19" s="30" customFormat="1" ht="60" customHeight="1" x14ac:dyDescent="0.25">
      <c r="B153" s="55">
        <f t="shared" ref="B153:B154" si="4">B152+1</f>
        <v>3</v>
      </c>
      <c r="C153" s="28" t="s">
        <v>263</v>
      </c>
      <c r="D153" s="28" t="s">
        <v>259</v>
      </c>
      <c r="E153" s="28" t="s">
        <v>122</v>
      </c>
      <c r="F153" s="28" t="s">
        <v>389</v>
      </c>
      <c r="G153" s="28" t="s">
        <v>388</v>
      </c>
      <c r="H153" s="28" t="s">
        <v>390</v>
      </c>
      <c r="I153" s="28" t="s">
        <v>118</v>
      </c>
      <c r="J153" s="66">
        <f>138011500+34283824</f>
        <v>172295324</v>
      </c>
      <c r="K153" s="66">
        <f>100000000+28500000</f>
        <v>128500000</v>
      </c>
      <c r="L153" s="28" t="s">
        <v>391</v>
      </c>
      <c r="M153" s="28" t="s">
        <v>240</v>
      </c>
      <c r="N153" s="28" t="s">
        <v>30</v>
      </c>
      <c r="O153" s="48">
        <v>45272</v>
      </c>
      <c r="P153" s="52">
        <v>45275</v>
      </c>
      <c r="Q153" s="49" t="s">
        <v>293</v>
      </c>
    </row>
    <row r="154" spans="1:19" s="30" customFormat="1" ht="60" customHeight="1" x14ac:dyDescent="0.25">
      <c r="B154" s="55">
        <f t="shared" si="4"/>
        <v>4</v>
      </c>
      <c r="C154" s="28" t="s">
        <v>263</v>
      </c>
      <c r="D154" s="28" t="s">
        <v>259</v>
      </c>
      <c r="E154" s="28" t="s">
        <v>122</v>
      </c>
      <c r="F154" s="28" t="s">
        <v>124</v>
      </c>
      <c r="G154" s="28" t="s">
        <v>123</v>
      </c>
      <c r="H154" s="29" t="s">
        <v>398</v>
      </c>
      <c r="I154" s="28" t="s">
        <v>118</v>
      </c>
      <c r="J154" s="66">
        <v>113928309</v>
      </c>
      <c r="K154" s="66">
        <v>84900000</v>
      </c>
      <c r="L154" s="28" t="s">
        <v>241</v>
      </c>
      <c r="M154" s="28" t="s">
        <v>125</v>
      </c>
      <c r="N154" s="28" t="s">
        <v>30</v>
      </c>
      <c r="O154" s="48">
        <v>45266</v>
      </c>
      <c r="P154" s="52">
        <v>45268</v>
      </c>
      <c r="Q154" s="49" t="s">
        <v>293</v>
      </c>
    </row>
    <row r="155" spans="1:19" s="24" customFormat="1" ht="60" customHeight="1" x14ac:dyDescent="0.25">
      <c r="A155" s="21"/>
      <c r="B155" s="56">
        <v>4</v>
      </c>
      <c r="C155" s="22" t="s">
        <v>263</v>
      </c>
      <c r="D155" s="22" t="s">
        <v>259</v>
      </c>
      <c r="E155" s="22" t="s">
        <v>454</v>
      </c>
      <c r="F155" s="22"/>
      <c r="G155" s="22"/>
      <c r="H155" s="22"/>
      <c r="I155" s="22"/>
      <c r="J155" s="80">
        <f>SUM(J151:J154)</f>
        <v>430223633</v>
      </c>
      <c r="K155" s="80">
        <f>SUM(K151:K154)</f>
        <v>343000000</v>
      </c>
      <c r="L155" s="22"/>
      <c r="M155" s="22"/>
      <c r="N155" s="23"/>
      <c r="O155" s="23"/>
      <c r="P155" s="34"/>
      <c r="Q155" s="103"/>
    </row>
    <row r="156" spans="1:19" s="30" customFormat="1" ht="60" customHeight="1" x14ac:dyDescent="0.25">
      <c r="B156" s="55">
        <v>1</v>
      </c>
      <c r="C156" s="132" t="s">
        <v>260</v>
      </c>
      <c r="D156" s="132" t="s">
        <v>286</v>
      </c>
      <c r="E156" s="132" t="s">
        <v>576</v>
      </c>
      <c r="F156" s="132" t="s">
        <v>577</v>
      </c>
      <c r="G156" s="132" t="s">
        <v>578</v>
      </c>
      <c r="H156" s="28" t="s">
        <v>360</v>
      </c>
      <c r="I156" s="28" t="s">
        <v>161</v>
      </c>
      <c r="J156" s="66">
        <v>819117647.33333337</v>
      </c>
      <c r="K156" s="66">
        <v>696250000</v>
      </c>
      <c r="L156" s="28" t="s">
        <v>579</v>
      </c>
      <c r="M156" s="28" t="s">
        <v>646</v>
      </c>
      <c r="N156" s="132" t="s">
        <v>29</v>
      </c>
      <c r="O156" s="132" t="s">
        <v>580</v>
      </c>
      <c r="P156" s="134" t="s">
        <v>399</v>
      </c>
      <c r="Q156" s="50" t="s">
        <v>400</v>
      </c>
    </row>
    <row r="157" spans="1:19" s="30" customFormat="1" ht="60" customHeight="1" x14ac:dyDescent="0.25">
      <c r="B157" s="55">
        <f>B156+1</f>
        <v>2</v>
      </c>
      <c r="C157" s="133"/>
      <c r="D157" s="133"/>
      <c r="E157" s="133"/>
      <c r="F157" s="133"/>
      <c r="G157" s="133"/>
      <c r="H157" s="28" t="s">
        <v>360</v>
      </c>
      <c r="I157" s="28" t="s">
        <v>161</v>
      </c>
      <c r="J157" s="66">
        <v>168887970</v>
      </c>
      <c r="K157" s="66">
        <v>67555188</v>
      </c>
      <c r="L157" s="28" t="s">
        <v>162</v>
      </c>
      <c r="M157" s="28" t="s">
        <v>646</v>
      </c>
      <c r="N157" s="133"/>
      <c r="O157" s="133"/>
      <c r="P157" s="135"/>
      <c r="Q157" s="50" t="s">
        <v>400</v>
      </c>
    </row>
    <row r="158" spans="1:19" s="30" customFormat="1" ht="60" customHeight="1" x14ac:dyDescent="0.25">
      <c r="B158" s="55">
        <f t="shared" ref="B158:B160" si="5">B157+1</f>
        <v>3</v>
      </c>
      <c r="C158" s="28" t="s">
        <v>260</v>
      </c>
      <c r="D158" s="28" t="s">
        <v>286</v>
      </c>
      <c r="E158" s="28" t="s">
        <v>581</v>
      </c>
      <c r="F158" s="28" t="s">
        <v>582</v>
      </c>
      <c r="G158" s="28" t="s">
        <v>583</v>
      </c>
      <c r="H158" s="28" t="s">
        <v>360</v>
      </c>
      <c r="I158" s="28" t="s">
        <v>161</v>
      </c>
      <c r="J158" s="66">
        <v>12500000</v>
      </c>
      <c r="K158" s="66">
        <v>10625000</v>
      </c>
      <c r="L158" s="28" t="s">
        <v>584</v>
      </c>
      <c r="M158" s="28" t="s">
        <v>401</v>
      </c>
      <c r="N158" s="28" t="s">
        <v>29</v>
      </c>
      <c r="O158" s="67" t="s">
        <v>585</v>
      </c>
      <c r="P158" s="36" t="s">
        <v>586</v>
      </c>
      <c r="Q158" s="50" t="s">
        <v>400</v>
      </c>
    </row>
    <row r="159" spans="1:19" s="30" customFormat="1" ht="60" customHeight="1" x14ac:dyDescent="0.25">
      <c r="B159" s="55">
        <f t="shared" si="5"/>
        <v>4</v>
      </c>
      <c r="C159" s="28" t="s">
        <v>260</v>
      </c>
      <c r="D159" s="28" t="s">
        <v>286</v>
      </c>
      <c r="E159" s="28" t="s">
        <v>581</v>
      </c>
      <c r="F159" s="28" t="s">
        <v>402</v>
      </c>
      <c r="G159" s="28" t="s">
        <v>403</v>
      </c>
      <c r="H159" s="28" t="s">
        <v>360</v>
      </c>
      <c r="I159" s="28" t="s">
        <v>161</v>
      </c>
      <c r="J159" s="66">
        <v>819117647.33333337</v>
      </c>
      <c r="K159" s="66">
        <v>696250000</v>
      </c>
      <c r="L159" s="28" t="s">
        <v>38</v>
      </c>
      <c r="M159" s="66" t="s">
        <v>404</v>
      </c>
      <c r="N159" s="28" t="s">
        <v>29</v>
      </c>
      <c r="O159" s="67" t="s">
        <v>587</v>
      </c>
      <c r="P159" s="36" t="s">
        <v>626</v>
      </c>
      <c r="Q159" s="50" t="s">
        <v>292</v>
      </c>
    </row>
    <row r="160" spans="1:19" s="30" customFormat="1" ht="60" customHeight="1" x14ac:dyDescent="0.25">
      <c r="B160" s="55">
        <f t="shared" si="5"/>
        <v>5</v>
      </c>
      <c r="C160" s="28" t="s">
        <v>260</v>
      </c>
      <c r="D160" s="28" t="s">
        <v>286</v>
      </c>
      <c r="E160" s="28" t="s">
        <v>581</v>
      </c>
      <c r="F160" s="28" t="s">
        <v>588</v>
      </c>
      <c r="G160" s="28" t="s">
        <v>589</v>
      </c>
      <c r="H160" s="28" t="s">
        <v>361</v>
      </c>
      <c r="I160" s="28" t="s">
        <v>161</v>
      </c>
      <c r="J160" s="66">
        <v>17647058.823529411</v>
      </c>
      <c r="K160" s="66">
        <v>15000000</v>
      </c>
      <c r="L160" s="28" t="s">
        <v>579</v>
      </c>
      <c r="M160" s="28" t="s">
        <v>590</v>
      </c>
      <c r="N160" s="28" t="s">
        <v>29</v>
      </c>
      <c r="O160" s="67" t="s">
        <v>585</v>
      </c>
      <c r="P160" s="36" t="s">
        <v>586</v>
      </c>
      <c r="Q160" s="50" t="s">
        <v>400</v>
      </c>
    </row>
    <row r="161" spans="1:17" s="30" customFormat="1" ht="60" customHeight="1" x14ac:dyDescent="0.25">
      <c r="B161" s="55">
        <f t="shared" ref="B161:B162" si="6">B160+1</f>
        <v>6</v>
      </c>
      <c r="C161" s="28" t="s">
        <v>260</v>
      </c>
      <c r="D161" s="28" t="s">
        <v>286</v>
      </c>
      <c r="E161" s="28" t="s">
        <v>591</v>
      </c>
      <c r="F161" s="28" t="s">
        <v>592</v>
      </c>
      <c r="G161" s="92" t="s">
        <v>406</v>
      </c>
      <c r="H161" s="28" t="s">
        <v>361</v>
      </c>
      <c r="I161" s="28" t="s">
        <v>161</v>
      </c>
      <c r="J161" s="66">
        <v>190937500</v>
      </c>
      <c r="K161" s="66">
        <v>95468750</v>
      </c>
      <c r="L161" s="28" t="s">
        <v>162</v>
      </c>
      <c r="M161" s="28" t="s">
        <v>128</v>
      </c>
      <c r="N161" s="28" t="s">
        <v>29</v>
      </c>
      <c r="O161" s="28" t="s">
        <v>585</v>
      </c>
      <c r="P161" s="36" t="s">
        <v>586</v>
      </c>
      <c r="Q161" s="108" t="s">
        <v>400</v>
      </c>
    </row>
    <row r="162" spans="1:17" s="30" customFormat="1" ht="60" customHeight="1" x14ac:dyDescent="0.25">
      <c r="B162" s="55">
        <f t="shared" si="6"/>
        <v>7</v>
      </c>
      <c r="C162" s="28" t="s">
        <v>260</v>
      </c>
      <c r="D162" s="28" t="s">
        <v>286</v>
      </c>
      <c r="E162" s="28" t="s">
        <v>591</v>
      </c>
      <c r="F162" s="28" t="s">
        <v>593</v>
      </c>
      <c r="G162" s="92" t="s">
        <v>589</v>
      </c>
      <c r="H162" s="28" t="s">
        <v>361</v>
      </c>
      <c r="I162" s="28" t="s">
        <v>161</v>
      </c>
      <c r="J162" s="66">
        <v>20000000</v>
      </c>
      <c r="K162" s="66">
        <v>10000000</v>
      </c>
      <c r="L162" s="28" t="s">
        <v>162</v>
      </c>
      <c r="M162" s="28" t="s">
        <v>128</v>
      </c>
      <c r="N162" s="28" t="s">
        <v>29</v>
      </c>
      <c r="O162" s="28" t="s">
        <v>585</v>
      </c>
      <c r="P162" s="36" t="s">
        <v>586</v>
      </c>
      <c r="Q162" s="108" t="s">
        <v>400</v>
      </c>
    </row>
    <row r="163" spans="1:17" s="30" customFormat="1" ht="60" customHeight="1" x14ac:dyDescent="0.25">
      <c r="B163" s="55">
        <f t="shared" ref="B163:B164" si="7">B162+1</f>
        <v>8</v>
      </c>
      <c r="C163" s="28" t="s">
        <v>260</v>
      </c>
      <c r="D163" s="28" t="s">
        <v>286</v>
      </c>
      <c r="E163" s="28" t="s">
        <v>594</v>
      </c>
      <c r="F163" s="28" t="s">
        <v>595</v>
      </c>
      <c r="G163" s="28" t="s">
        <v>407</v>
      </c>
      <c r="H163" s="28" t="s">
        <v>186</v>
      </c>
      <c r="I163" s="28" t="s">
        <v>161</v>
      </c>
      <c r="J163" s="66">
        <v>101294117.83999999</v>
      </c>
      <c r="K163" s="66">
        <v>86100000</v>
      </c>
      <c r="L163" s="28" t="s">
        <v>38</v>
      </c>
      <c r="M163" s="28" t="s">
        <v>261</v>
      </c>
      <c r="N163" s="28" t="s">
        <v>29</v>
      </c>
      <c r="O163" s="28" t="s">
        <v>596</v>
      </c>
      <c r="P163" s="28" t="s">
        <v>399</v>
      </c>
      <c r="Q163" s="50" t="s">
        <v>294</v>
      </c>
    </row>
    <row r="164" spans="1:17" s="30" customFormat="1" ht="60" customHeight="1" x14ac:dyDescent="0.25">
      <c r="B164" s="55">
        <f t="shared" si="7"/>
        <v>9</v>
      </c>
      <c r="C164" s="28" t="s">
        <v>260</v>
      </c>
      <c r="D164" s="28" t="s">
        <v>286</v>
      </c>
      <c r="E164" s="28" t="s">
        <v>597</v>
      </c>
      <c r="F164" s="28" t="s">
        <v>408</v>
      </c>
      <c r="G164" s="28" t="s">
        <v>409</v>
      </c>
      <c r="H164" s="28" t="s">
        <v>186</v>
      </c>
      <c r="I164" s="28" t="s">
        <v>161</v>
      </c>
      <c r="J164" s="66">
        <v>14705882.5</v>
      </c>
      <c r="K164" s="66">
        <v>12500000</v>
      </c>
      <c r="L164" s="28" t="s">
        <v>38</v>
      </c>
      <c r="M164" s="28" t="s">
        <v>287</v>
      </c>
      <c r="N164" s="28" t="s">
        <v>29</v>
      </c>
      <c r="O164" s="28" t="s">
        <v>585</v>
      </c>
      <c r="P164" s="28" t="s">
        <v>586</v>
      </c>
      <c r="Q164" s="50" t="s">
        <v>400</v>
      </c>
    </row>
    <row r="165" spans="1:17" s="30" customFormat="1" ht="60" customHeight="1" x14ac:dyDescent="0.25">
      <c r="B165" s="55">
        <f t="shared" ref="B165:B166" si="8">B164+1</f>
        <v>10</v>
      </c>
      <c r="C165" s="28" t="s">
        <v>260</v>
      </c>
      <c r="D165" s="28" t="s">
        <v>286</v>
      </c>
      <c r="E165" s="28" t="s">
        <v>598</v>
      </c>
      <c r="F165" s="28" t="s">
        <v>599</v>
      </c>
      <c r="G165" s="28" t="s">
        <v>129</v>
      </c>
      <c r="H165" s="28" t="s">
        <v>186</v>
      </c>
      <c r="I165" s="28" t="s">
        <v>161</v>
      </c>
      <c r="J165" s="66">
        <v>47058824</v>
      </c>
      <c r="K165" s="66">
        <v>40000000</v>
      </c>
      <c r="L165" s="28" t="s">
        <v>38</v>
      </c>
      <c r="M165" s="28" t="s">
        <v>287</v>
      </c>
      <c r="N165" s="28" t="s">
        <v>29</v>
      </c>
      <c r="O165" s="28" t="s">
        <v>596</v>
      </c>
      <c r="P165" s="28" t="s">
        <v>399</v>
      </c>
      <c r="Q165" s="50" t="s">
        <v>296</v>
      </c>
    </row>
    <row r="166" spans="1:17" s="30" customFormat="1" ht="60" customHeight="1" x14ac:dyDescent="0.25">
      <c r="B166" s="55">
        <f t="shared" si="8"/>
        <v>11</v>
      </c>
      <c r="C166" s="28" t="s">
        <v>260</v>
      </c>
      <c r="D166" s="28" t="s">
        <v>286</v>
      </c>
      <c r="E166" s="28" t="s">
        <v>600</v>
      </c>
      <c r="F166" s="28" t="s">
        <v>410</v>
      </c>
      <c r="G166" s="28" t="s">
        <v>130</v>
      </c>
      <c r="H166" s="28" t="s">
        <v>180</v>
      </c>
      <c r="I166" s="28" t="s">
        <v>161</v>
      </c>
      <c r="J166" s="66">
        <v>241369004.89999998</v>
      </c>
      <c r="K166" s="66">
        <v>205163653.95999998</v>
      </c>
      <c r="L166" s="28" t="s">
        <v>38</v>
      </c>
      <c r="M166" s="28" t="s">
        <v>298</v>
      </c>
      <c r="N166" s="28" t="s">
        <v>29</v>
      </c>
      <c r="O166" s="28" t="s">
        <v>585</v>
      </c>
      <c r="P166" s="28" t="s">
        <v>586</v>
      </c>
      <c r="Q166" s="108" t="s">
        <v>400</v>
      </c>
    </row>
    <row r="167" spans="1:17" s="30" customFormat="1" ht="60" customHeight="1" x14ac:dyDescent="0.25">
      <c r="B167" s="55">
        <f t="shared" ref="B167:B168" si="9">B166+1</f>
        <v>12</v>
      </c>
      <c r="C167" s="28" t="s">
        <v>260</v>
      </c>
      <c r="D167" s="28" t="s">
        <v>286</v>
      </c>
      <c r="E167" s="28" t="s">
        <v>601</v>
      </c>
      <c r="F167" s="28" t="s">
        <v>411</v>
      </c>
      <c r="G167" s="28" t="s">
        <v>131</v>
      </c>
      <c r="H167" s="28" t="s">
        <v>180</v>
      </c>
      <c r="I167" s="28" t="s">
        <v>161</v>
      </c>
      <c r="J167" s="66">
        <v>111764706</v>
      </c>
      <c r="K167" s="66">
        <v>95000000</v>
      </c>
      <c r="L167" s="28" t="s">
        <v>38</v>
      </c>
      <c r="M167" s="28" t="s">
        <v>132</v>
      </c>
      <c r="N167" s="28" t="s">
        <v>29</v>
      </c>
      <c r="O167" s="28" t="s">
        <v>585</v>
      </c>
      <c r="P167" s="28" t="s">
        <v>586</v>
      </c>
      <c r="Q167" s="108" t="s">
        <v>400</v>
      </c>
    </row>
    <row r="168" spans="1:17" s="30" customFormat="1" ht="60" customHeight="1" x14ac:dyDescent="0.25">
      <c r="B168" s="55">
        <f t="shared" si="9"/>
        <v>13</v>
      </c>
      <c r="C168" s="28" t="s">
        <v>602</v>
      </c>
      <c r="D168" s="28" t="s">
        <v>286</v>
      </c>
      <c r="E168" s="28" t="s">
        <v>603</v>
      </c>
      <c r="F168" s="28" t="s">
        <v>412</v>
      </c>
      <c r="G168" s="28" t="s">
        <v>133</v>
      </c>
      <c r="H168" s="28" t="s">
        <v>178</v>
      </c>
      <c r="I168" s="28" t="s">
        <v>161</v>
      </c>
      <c r="J168" s="66">
        <v>177823529.5</v>
      </c>
      <c r="K168" s="66">
        <v>100150000</v>
      </c>
      <c r="L168" s="28" t="s">
        <v>162</v>
      </c>
      <c r="M168" s="28" t="s">
        <v>299</v>
      </c>
      <c r="N168" s="28" t="s">
        <v>29</v>
      </c>
      <c r="O168" s="28" t="s">
        <v>585</v>
      </c>
      <c r="P168" s="28" t="s">
        <v>413</v>
      </c>
      <c r="Q168" s="50" t="s">
        <v>294</v>
      </c>
    </row>
    <row r="169" spans="1:17" s="30" customFormat="1" ht="60" customHeight="1" x14ac:dyDescent="0.25">
      <c r="B169" s="55">
        <f t="shared" ref="B169:B170" si="10">B168+1</f>
        <v>14</v>
      </c>
      <c r="C169" s="28" t="s">
        <v>604</v>
      </c>
      <c r="D169" s="28" t="s">
        <v>286</v>
      </c>
      <c r="E169" s="28" t="s">
        <v>605</v>
      </c>
      <c r="F169" s="28" t="s">
        <v>414</v>
      </c>
      <c r="G169" s="28" t="s">
        <v>133</v>
      </c>
      <c r="H169" s="28" t="s">
        <v>335</v>
      </c>
      <c r="I169" s="28" t="s">
        <v>161</v>
      </c>
      <c r="J169" s="66">
        <v>29411765</v>
      </c>
      <c r="K169" s="66">
        <v>25000000</v>
      </c>
      <c r="L169" s="28" t="s">
        <v>38</v>
      </c>
      <c r="M169" s="28" t="s">
        <v>288</v>
      </c>
      <c r="N169" s="28" t="s">
        <v>29</v>
      </c>
      <c r="O169" s="28" t="s">
        <v>585</v>
      </c>
      <c r="P169" s="28" t="s">
        <v>413</v>
      </c>
      <c r="Q169" s="50" t="s">
        <v>294</v>
      </c>
    </row>
    <row r="170" spans="1:17" s="30" customFormat="1" ht="60" customHeight="1" x14ac:dyDescent="0.25">
      <c r="B170" s="55">
        <f t="shared" si="10"/>
        <v>15</v>
      </c>
      <c r="C170" s="28" t="s">
        <v>602</v>
      </c>
      <c r="D170" s="28" t="s">
        <v>286</v>
      </c>
      <c r="E170" s="28" t="s">
        <v>606</v>
      </c>
      <c r="F170" s="28" t="s">
        <v>415</v>
      </c>
      <c r="G170" s="28" t="s">
        <v>133</v>
      </c>
      <c r="H170" s="28" t="s">
        <v>359</v>
      </c>
      <c r="I170" s="28" t="s">
        <v>161</v>
      </c>
      <c r="J170" s="66">
        <v>58823529.411764704</v>
      </c>
      <c r="K170" s="66">
        <v>50000000</v>
      </c>
      <c r="L170" s="28" t="s">
        <v>38</v>
      </c>
      <c r="M170" s="28" t="s">
        <v>134</v>
      </c>
      <c r="N170" s="28" t="s">
        <v>29</v>
      </c>
      <c r="O170" s="28" t="s">
        <v>585</v>
      </c>
      <c r="P170" s="28" t="s">
        <v>413</v>
      </c>
      <c r="Q170" s="50" t="s">
        <v>294</v>
      </c>
    </row>
    <row r="171" spans="1:17" s="24" customFormat="1" ht="60" customHeight="1" x14ac:dyDescent="0.25">
      <c r="A171" s="21"/>
      <c r="B171" s="56">
        <v>15</v>
      </c>
      <c r="C171" s="22" t="s">
        <v>260</v>
      </c>
      <c r="D171" s="22" t="s">
        <v>446</v>
      </c>
      <c r="E171" s="22" t="s">
        <v>607</v>
      </c>
      <c r="F171" s="22"/>
      <c r="G171" s="22"/>
      <c r="H171" s="23"/>
      <c r="I171" s="22"/>
      <c r="J171" s="80">
        <f>SUBTOTAL(9,J156:J170)</f>
        <v>2830459182.6419611</v>
      </c>
      <c r="K171" s="80">
        <f>SUBTOTAL(9,K156:K170)</f>
        <v>2205062591.96</v>
      </c>
      <c r="L171" s="22"/>
      <c r="M171" s="22"/>
      <c r="N171" s="23"/>
      <c r="O171" s="23"/>
      <c r="P171" s="34"/>
      <c r="Q171" s="103"/>
    </row>
    <row r="172" spans="1:17" s="30" customFormat="1" ht="60" customHeight="1" x14ac:dyDescent="0.25">
      <c r="B172" s="55">
        <v>1</v>
      </c>
      <c r="C172" s="28" t="s">
        <v>289</v>
      </c>
      <c r="D172" s="28" t="s">
        <v>160</v>
      </c>
      <c r="E172" s="28" t="s">
        <v>11</v>
      </c>
      <c r="F172" s="28" t="s">
        <v>608</v>
      </c>
      <c r="G172" s="28" t="s">
        <v>378</v>
      </c>
      <c r="H172" s="28" t="s">
        <v>380</v>
      </c>
      <c r="I172" s="28" t="s">
        <v>381</v>
      </c>
      <c r="J172" s="66">
        <f>370000000-24000000</f>
        <v>346000000</v>
      </c>
      <c r="K172" s="66">
        <f>J172/2</f>
        <v>173000000</v>
      </c>
      <c r="L172" s="28" t="s">
        <v>162</v>
      </c>
      <c r="M172" s="28" t="s">
        <v>383</v>
      </c>
      <c r="N172" s="28" t="s">
        <v>382</v>
      </c>
      <c r="O172" s="28" t="s">
        <v>609</v>
      </c>
      <c r="P172" s="47" t="s">
        <v>609</v>
      </c>
      <c r="Q172" s="93" t="s">
        <v>648</v>
      </c>
    </row>
    <row r="173" spans="1:17" s="30" customFormat="1" ht="60" customHeight="1" x14ac:dyDescent="0.25">
      <c r="B173" s="55">
        <v>2</v>
      </c>
      <c r="C173" s="28" t="s">
        <v>289</v>
      </c>
      <c r="D173" s="28" t="s">
        <v>160</v>
      </c>
      <c r="E173" s="28" t="s">
        <v>11</v>
      </c>
      <c r="F173" s="28" t="s">
        <v>610</v>
      </c>
      <c r="G173" s="28" t="s">
        <v>378</v>
      </c>
      <c r="H173" s="28" t="s">
        <v>380</v>
      </c>
      <c r="I173" s="28" t="s">
        <v>381</v>
      </c>
      <c r="J173" s="66">
        <v>90000000</v>
      </c>
      <c r="K173" s="66">
        <v>45000000</v>
      </c>
      <c r="L173" s="28" t="s">
        <v>162</v>
      </c>
      <c r="M173" s="28" t="s">
        <v>611</v>
      </c>
      <c r="N173" s="28" t="s">
        <v>382</v>
      </c>
      <c r="O173" s="28" t="s">
        <v>609</v>
      </c>
      <c r="P173" s="47" t="s">
        <v>609</v>
      </c>
      <c r="Q173" s="93" t="s">
        <v>294</v>
      </c>
    </row>
    <row r="174" spans="1:17" s="30" customFormat="1" ht="60" customHeight="1" x14ac:dyDescent="0.25">
      <c r="B174" s="55">
        <v>3</v>
      </c>
      <c r="C174" s="28" t="s">
        <v>289</v>
      </c>
      <c r="D174" s="28" t="s">
        <v>160</v>
      </c>
      <c r="E174" s="28" t="s">
        <v>11</v>
      </c>
      <c r="F174" s="28" t="s">
        <v>612</v>
      </c>
      <c r="G174" s="28" t="s">
        <v>378</v>
      </c>
      <c r="H174" s="28" t="s">
        <v>380</v>
      </c>
      <c r="I174" s="28" t="s">
        <v>381</v>
      </c>
      <c r="J174" s="66">
        <v>30000000</v>
      </c>
      <c r="K174" s="66">
        <v>15000000</v>
      </c>
      <c r="L174" s="28" t="s">
        <v>162</v>
      </c>
      <c r="M174" s="28" t="s">
        <v>613</v>
      </c>
      <c r="N174" s="28" t="s">
        <v>30</v>
      </c>
      <c r="O174" s="28" t="s">
        <v>609</v>
      </c>
      <c r="P174" s="47" t="s">
        <v>614</v>
      </c>
      <c r="Q174" s="93" t="s">
        <v>294</v>
      </c>
    </row>
    <row r="175" spans="1:17" s="30" customFormat="1" ht="60" customHeight="1" x14ac:dyDescent="0.25">
      <c r="B175" s="55">
        <v>4</v>
      </c>
      <c r="C175" s="28" t="s">
        <v>289</v>
      </c>
      <c r="D175" s="28" t="s">
        <v>160</v>
      </c>
      <c r="E175" s="28" t="s">
        <v>11</v>
      </c>
      <c r="F175" s="28" t="s">
        <v>615</v>
      </c>
      <c r="G175" s="28" t="s">
        <v>378</v>
      </c>
      <c r="H175" s="28" t="s">
        <v>380</v>
      </c>
      <c r="I175" s="28" t="s">
        <v>381</v>
      </c>
      <c r="J175" s="66">
        <v>24000000</v>
      </c>
      <c r="K175" s="66">
        <f>J175/2</f>
        <v>12000000</v>
      </c>
      <c r="L175" s="28" t="s">
        <v>162</v>
      </c>
      <c r="M175" s="28" t="s">
        <v>616</v>
      </c>
      <c r="N175" s="28" t="s">
        <v>30</v>
      </c>
      <c r="O175" s="28" t="s">
        <v>609</v>
      </c>
      <c r="P175" s="47" t="s">
        <v>609</v>
      </c>
      <c r="Q175" s="93" t="s">
        <v>292</v>
      </c>
    </row>
    <row r="176" spans="1:17" s="30" customFormat="1" ht="60" customHeight="1" x14ac:dyDescent="0.25">
      <c r="B176" s="55">
        <v>5</v>
      </c>
      <c r="C176" s="28" t="s">
        <v>289</v>
      </c>
      <c r="D176" s="28" t="s">
        <v>160</v>
      </c>
      <c r="E176" s="28" t="s">
        <v>302</v>
      </c>
      <c r="F176" s="28" t="s">
        <v>379</v>
      </c>
      <c r="G176" s="28"/>
      <c r="H176" s="28"/>
      <c r="I176" s="28" t="s">
        <v>381</v>
      </c>
      <c r="J176" s="66">
        <v>99500000</v>
      </c>
      <c r="K176" s="66">
        <v>74625000</v>
      </c>
      <c r="L176" s="28" t="s">
        <v>162</v>
      </c>
      <c r="M176" s="28" t="s">
        <v>647</v>
      </c>
      <c r="N176" s="28" t="s">
        <v>382</v>
      </c>
      <c r="O176" s="28" t="s">
        <v>618</v>
      </c>
      <c r="P176" s="47" t="s">
        <v>609</v>
      </c>
      <c r="Q176" s="93" t="s">
        <v>297</v>
      </c>
    </row>
    <row r="177" spans="1:18" s="30" customFormat="1" ht="60" customHeight="1" x14ac:dyDescent="0.25">
      <c r="B177" s="55">
        <v>6</v>
      </c>
      <c r="C177" s="28" t="s">
        <v>289</v>
      </c>
      <c r="D177" s="28" t="s">
        <v>160</v>
      </c>
      <c r="E177" s="28" t="s">
        <v>302</v>
      </c>
      <c r="F177" s="28" t="s">
        <v>379</v>
      </c>
      <c r="G177" s="28"/>
      <c r="H177" s="28"/>
      <c r="I177" s="28" t="s">
        <v>381</v>
      </c>
      <c r="J177" s="66">
        <v>500000</v>
      </c>
      <c r="K177" s="66">
        <v>375000</v>
      </c>
      <c r="L177" s="28" t="s">
        <v>162</v>
      </c>
      <c r="M177" s="28" t="s">
        <v>619</v>
      </c>
      <c r="N177" s="28" t="s">
        <v>382</v>
      </c>
      <c r="O177" s="28" t="s">
        <v>609</v>
      </c>
      <c r="P177" s="47" t="s">
        <v>617</v>
      </c>
      <c r="Q177" s="93" t="s">
        <v>297</v>
      </c>
    </row>
    <row r="178" spans="1:18" s="24" customFormat="1" ht="60" customHeight="1" x14ac:dyDescent="0.25">
      <c r="A178" s="21"/>
      <c r="B178" s="56">
        <v>6</v>
      </c>
      <c r="C178" s="22" t="s">
        <v>289</v>
      </c>
      <c r="D178" s="22" t="s">
        <v>160</v>
      </c>
      <c r="E178" s="22" t="s">
        <v>575</v>
      </c>
      <c r="F178" s="22"/>
      <c r="G178" s="22"/>
      <c r="H178" s="23"/>
      <c r="I178" s="22"/>
      <c r="J178" s="80">
        <f>SUM(J172:J177)</f>
        <v>590000000</v>
      </c>
      <c r="K178" s="80">
        <f>SUM(K172:K177)</f>
        <v>320000000</v>
      </c>
      <c r="L178" s="22"/>
      <c r="M178" s="22"/>
      <c r="N178" s="23"/>
      <c r="O178" s="23"/>
      <c r="P178" s="34"/>
      <c r="Q178" s="103"/>
    </row>
    <row r="179" spans="1:18" s="30" customFormat="1" ht="60" customHeight="1" x14ac:dyDescent="0.25">
      <c r="B179" s="55">
        <v>1</v>
      </c>
      <c r="C179" s="28" t="s">
        <v>262</v>
      </c>
      <c r="D179" s="28" t="s">
        <v>242</v>
      </c>
      <c r="E179" s="28" t="s">
        <v>140</v>
      </c>
      <c r="F179" s="28" t="s">
        <v>137</v>
      </c>
      <c r="G179" s="28" t="s">
        <v>452</v>
      </c>
      <c r="H179" s="29" t="s">
        <v>42</v>
      </c>
      <c r="I179" s="28" t="s">
        <v>161</v>
      </c>
      <c r="J179" s="66">
        <v>10000000</v>
      </c>
      <c r="K179" s="66">
        <v>5500000</v>
      </c>
      <c r="L179" s="28" t="s">
        <v>71</v>
      </c>
      <c r="M179" s="28" t="s">
        <v>453</v>
      </c>
      <c r="N179" s="28" t="s">
        <v>136</v>
      </c>
      <c r="O179" s="28" t="s">
        <v>639</v>
      </c>
      <c r="P179" s="48" t="s">
        <v>636</v>
      </c>
      <c r="Q179" s="119" t="s">
        <v>296</v>
      </c>
    </row>
    <row r="180" spans="1:18" s="30" customFormat="1" ht="60" customHeight="1" x14ac:dyDescent="0.25">
      <c r="B180" s="55">
        <v>2</v>
      </c>
      <c r="C180" s="28" t="s">
        <v>262</v>
      </c>
      <c r="D180" s="28" t="s">
        <v>242</v>
      </c>
      <c r="E180" s="28" t="s">
        <v>140</v>
      </c>
      <c r="F180" s="28" t="s">
        <v>137</v>
      </c>
      <c r="G180" s="28" t="s">
        <v>138</v>
      </c>
      <c r="H180" s="29" t="s">
        <v>42</v>
      </c>
      <c r="I180" s="28" t="s">
        <v>161</v>
      </c>
      <c r="J180" s="66">
        <v>9600000</v>
      </c>
      <c r="K180" s="66">
        <v>5280000</v>
      </c>
      <c r="L180" s="28" t="s">
        <v>71</v>
      </c>
      <c r="M180" s="28" t="s">
        <v>139</v>
      </c>
      <c r="N180" s="28" t="s">
        <v>136</v>
      </c>
      <c r="O180" s="28" t="s">
        <v>640</v>
      </c>
      <c r="P180" s="48" t="s">
        <v>637</v>
      </c>
      <c r="Q180" s="119" t="s">
        <v>296</v>
      </c>
    </row>
    <row r="181" spans="1:18" s="24" customFormat="1" ht="60" customHeight="1" x14ac:dyDescent="0.25">
      <c r="A181" s="21"/>
      <c r="B181" s="56">
        <v>2</v>
      </c>
      <c r="C181" s="22" t="s">
        <v>262</v>
      </c>
      <c r="D181" s="22" t="s">
        <v>242</v>
      </c>
      <c r="E181" s="22" t="s">
        <v>620</v>
      </c>
      <c r="F181" s="22"/>
      <c r="G181" s="22"/>
      <c r="H181" s="23"/>
      <c r="I181" s="22"/>
      <c r="J181" s="80">
        <f>SUM(J179:J180)</f>
        <v>19600000</v>
      </c>
      <c r="K181" s="80">
        <f>SUM(K179:K180)</f>
        <v>10780000</v>
      </c>
      <c r="L181" s="22"/>
      <c r="M181" s="22"/>
      <c r="N181" s="23"/>
      <c r="O181" s="23"/>
      <c r="P181" s="37"/>
      <c r="Q181" s="109"/>
    </row>
    <row r="182" spans="1:18" s="27" customFormat="1" ht="60" customHeight="1" x14ac:dyDescent="0.25">
      <c r="A182" s="18"/>
      <c r="B182" s="57">
        <f>B13+B25+B27+B42+B56+B69+B78+B81</f>
        <v>67</v>
      </c>
      <c r="C182" s="25" t="s">
        <v>300</v>
      </c>
      <c r="D182" s="25" t="s">
        <v>635</v>
      </c>
      <c r="E182" s="25"/>
      <c r="F182" s="25"/>
      <c r="G182" s="25"/>
      <c r="H182" s="26"/>
      <c r="I182" s="25"/>
      <c r="J182" s="84">
        <f>J13+J25+J27+J42+J56+J69+J78+J81</f>
        <v>2144762948.6188235</v>
      </c>
      <c r="K182" s="84">
        <f>K13+K25+K27+K42+K56+K69+K78+K81</f>
        <v>1697085663.8000002</v>
      </c>
      <c r="L182" s="25"/>
      <c r="M182" s="25"/>
      <c r="N182" s="25"/>
      <c r="O182" s="25"/>
      <c r="P182" s="38"/>
      <c r="Q182" s="110"/>
      <c r="R182" s="62"/>
    </row>
    <row r="183" spans="1:18" s="27" customFormat="1" ht="60" customHeight="1" x14ac:dyDescent="0.25">
      <c r="A183" s="18"/>
      <c r="B183" s="57">
        <f>B107+B120+B129+B150+B155+B171+B178+B181</f>
        <v>92</v>
      </c>
      <c r="C183" s="25" t="s">
        <v>301</v>
      </c>
      <c r="D183" s="25" t="s">
        <v>651</v>
      </c>
      <c r="E183" s="25"/>
      <c r="F183" s="25"/>
      <c r="G183" s="25"/>
      <c r="H183" s="26"/>
      <c r="I183" s="25"/>
      <c r="J183" s="84">
        <f>J107+J120+J129+J150+J155+J171+J178+J181</f>
        <v>8743171718.1504478</v>
      </c>
      <c r="K183" s="84">
        <f>K107+K120+K129+K150+K155+K171+K178+K181</f>
        <v>5886320723.8800001</v>
      </c>
      <c r="L183" s="25"/>
      <c r="M183" s="25"/>
      <c r="N183" s="25"/>
      <c r="O183" s="25"/>
      <c r="P183" s="38"/>
      <c r="Q183" s="110"/>
      <c r="R183" s="62"/>
    </row>
    <row r="184" spans="1:18" s="27" customFormat="1" ht="60" customHeight="1" thickBot="1" x14ac:dyDescent="0.3">
      <c r="A184" s="18"/>
      <c r="B184" s="58">
        <f>B182+B183</f>
        <v>159</v>
      </c>
      <c r="C184" s="59" t="s">
        <v>35</v>
      </c>
      <c r="D184" s="59" t="s">
        <v>652</v>
      </c>
      <c r="E184" s="59"/>
      <c r="F184" s="59"/>
      <c r="G184" s="59"/>
      <c r="H184" s="60"/>
      <c r="I184" s="59"/>
      <c r="J184" s="85">
        <f>J182+J183</f>
        <v>10887934666.769272</v>
      </c>
      <c r="K184" s="85">
        <f>K182+K183</f>
        <v>7583406387.6800003</v>
      </c>
      <c r="L184" s="59"/>
      <c r="M184" s="59"/>
      <c r="N184" s="59"/>
      <c r="O184" s="59"/>
      <c r="P184" s="61"/>
      <c r="Q184" s="111"/>
      <c r="R184" s="62"/>
    </row>
    <row r="185" spans="1:18" s="18" customFormat="1" ht="50.1" customHeight="1" x14ac:dyDescent="0.25">
      <c r="B185" s="17"/>
      <c r="C185" s="53" t="s">
        <v>370</v>
      </c>
      <c r="D185" s="54"/>
      <c r="E185" s="54"/>
      <c r="F185" s="54"/>
      <c r="G185" s="54"/>
      <c r="H185" s="54"/>
      <c r="I185" s="54"/>
      <c r="J185" s="86"/>
      <c r="K185" s="20"/>
      <c r="P185" s="31"/>
      <c r="Q185" s="32"/>
    </row>
    <row r="186" spans="1:18" s="18" customFormat="1" ht="50.1" customHeight="1" x14ac:dyDescent="0.25">
      <c r="B186" s="17"/>
      <c r="H186" s="19"/>
      <c r="J186" s="20"/>
      <c r="K186" s="20"/>
      <c r="P186" s="31"/>
      <c r="Q186" s="32"/>
    </row>
    <row r="187" spans="1:18" ht="50.1" customHeight="1" x14ac:dyDescent="0.25">
      <c r="C187" s="46"/>
    </row>
    <row r="191" spans="1:18" ht="50.1" customHeight="1" x14ac:dyDescent="0.25">
      <c r="L191" s="20"/>
      <c r="M191" s="65"/>
      <c r="N191" s="65"/>
      <c r="O191" s="65"/>
    </row>
    <row r="192" spans="1:18" ht="50.1" customHeight="1" x14ac:dyDescent="0.25">
      <c r="L192" s="20"/>
      <c r="M192" s="65"/>
      <c r="N192" s="65"/>
      <c r="O192" s="65"/>
    </row>
    <row r="193" spans="12:15" ht="50.1" customHeight="1" x14ac:dyDescent="0.25">
      <c r="L193" s="20"/>
      <c r="M193" s="65"/>
      <c r="N193" s="65"/>
      <c r="O193" s="65"/>
    </row>
    <row r="194" spans="12:15" ht="50.1" customHeight="1" x14ac:dyDescent="0.25">
      <c r="L194" s="20"/>
      <c r="M194" s="65"/>
      <c r="N194" s="65"/>
      <c r="O194" s="65"/>
    </row>
    <row r="195" spans="12:15" ht="50.1" customHeight="1" x14ac:dyDescent="0.25">
      <c r="L195" s="20"/>
      <c r="M195" s="65"/>
      <c r="N195" s="65"/>
      <c r="O195" s="65"/>
    </row>
    <row r="196" spans="12:15" ht="50.1" customHeight="1" x14ac:dyDescent="0.25">
      <c r="L196" s="20"/>
      <c r="M196" s="65"/>
      <c r="N196" s="65"/>
      <c r="O196" s="65"/>
    </row>
    <row r="197" spans="12:15" ht="50.1" customHeight="1" x14ac:dyDescent="0.25">
      <c r="L197" s="20"/>
      <c r="M197" s="65"/>
      <c r="N197" s="65"/>
      <c r="O197" s="65"/>
    </row>
    <row r="198" spans="12:15" ht="50.1" customHeight="1" x14ac:dyDescent="0.25">
      <c r="L198" s="20"/>
      <c r="M198" s="65"/>
      <c r="N198" s="65"/>
      <c r="O198" s="65"/>
    </row>
    <row r="199" spans="12:15" ht="50.1" customHeight="1" x14ac:dyDescent="0.25">
      <c r="L199" s="20"/>
      <c r="M199" s="65"/>
      <c r="N199" s="65"/>
      <c r="O199" s="65"/>
    </row>
    <row r="200" spans="12:15" ht="50.1" customHeight="1" x14ac:dyDescent="0.25">
      <c r="L200" s="20"/>
      <c r="M200" s="65"/>
      <c r="N200" s="65"/>
      <c r="O200" s="65"/>
    </row>
    <row r="201" spans="12:15" ht="50.1" customHeight="1" x14ac:dyDescent="0.25">
      <c r="L201" s="20"/>
      <c r="M201" s="65"/>
      <c r="N201" s="65"/>
      <c r="O201" s="65"/>
    </row>
    <row r="202" spans="12:15" ht="50.1" customHeight="1" x14ac:dyDescent="0.25">
      <c r="L202" s="20"/>
      <c r="M202" s="65"/>
      <c r="N202" s="65"/>
      <c r="O202" s="65"/>
    </row>
    <row r="203" spans="12:15" ht="50.1" customHeight="1" x14ac:dyDescent="0.25">
      <c r="L203" s="20"/>
      <c r="M203" s="65"/>
      <c r="N203" s="65"/>
      <c r="O203" s="65"/>
    </row>
    <row r="204" spans="12:15" ht="50.1" customHeight="1" x14ac:dyDescent="0.25">
      <c r="L204" s="20"/>
      <c r="M204" s="65"/>
      <c r="N204" s="65"/>
      <c r="O204" s="65"/>
    </row>
    <row r="205" spans="12:15" ht="50.1" customHeight="1" x14ac:dyDescent="0.25">
      <c r="L205" s="20"/>
      <c r="M205" s="65"/>
      <c r="N205" s="65"/>
      <c r="O205" s="65"/>
    </row>
    <row r="206" spans="12:15" ht="50.1" customHeight="1" x14ac:dyDescent="0.25">
      <c r="L206" s="20"/>
      <c r="M206" s="65"/>
      <c r="N206" s="65"/>
      <c r="O206" s="65"/>
    </row>
    <row r="207" spans="12:15" ht="50.1" customHeight="1" x14ac:dyDescent="0.25">
      <c r="L207" s="20"/>
      <c r="M207" s="65"/>
      <c r="N207" s="65"/>
      <c r="O207" s="65"/>
    </row>
    <row r="208" spans="12:15" ht="50.1" customHeight="1" x14ac:dyDescent="0.25">
      <c r="L208" s="20"/>
      <c r="M208" s="65"/>
      <c r="N208" s="65"/>
      <c r="O208" s="65"/>
    </row>
    <row r="209" spans="12:15" ht="50.1" customHeight="1" x14ac:dyDescent="0.25">
      <c r="L209" s="20"/>
      <c r="M209" s="65"/>
      <c r="N209" s="65"/>
      <c r="O209" s="65"/>
    </row>
    <row r="210" spans="12:15" ht="50.1" customHeight="1" x14ac:dyDescent="0.25">
      <c r="L210" s="20"/>
      <c r="M210" s="65"/>
      <c r="N210" s="65"/>
      <c r="O210" s="65"/>
    </row>
    <row r="211" spans="12:15" ht="50.1" customHeight="1" x14ac:dyDescent="0.25">
      <c r="L211" s="20"/>
      <c r="M211" s="65"/>
      <c r="N211" s="65"/>
      <c r="O211" s="65"/>
    </row>
    <row r="212" spans="12:15" ht="50.1" customHeight="1" x14ac:dyDescent="0.25">
      <c r="L212" s="20"/>
      <c r="M212" s="65"/>
      <c r="N212" s="65"/>
      <c r="O212" s="65"/>
    </row>
    <row r="213" spans="12:15" ht="50.1" customHeight="1" x14ac:dyDescent="0.25">
      <c r="L213" s="20"/>
      <c r="M213" s="65"/>
      <c r="N213" s="65"/>
      <c r="O213" s="65"/>
    </row>
    <row r="214" spans="12:15" ht="50.1" customHeight="1" x14ac:dyDescent="0.25">
      <c r="L214" s="20"/>
      <c r="M214" s="65"/>
      <c r="N214" s="65"/>
      <c r="O214" s="65"/>
    </row>
    <row r="215" spans="12:15" ht="50.1" customHeight="1" x14ac:dyDescent="0.25">
      <c r="L215" s="20"/>
      <c r="M215" s="65"/>
      <c r="N215" s="65"/>
      <c r="O215" s="65"/>
    </row>
    <row r="216" spans="12:15" ht="50.1" customHeight="1" x14ac:dyDescent="0.25">
      <c r="L216" s="20"/>
      <c r="M216" s="65"/>
      <c r="N216" s="65"/>
      <c r="O216" s="65"/>
    </row>
    <row r="217" spans="12:15" ht="50.1" customHeight="1" x14ac:dyDescent="0.25">
      <c r="L217" s="20"/>
    </row>
    <row r="218" spans="12:15" ht="50.1" customHeight="1" x14ac:dyDescent="0.25">
      <c r="L218" s="20"/>
    </row>
    <row r="219" spans="12:15" ht="50.1" customHeight="1" x14ac:dyDescent="0.25">
      <c r="L219" s="20"/>
    </row>
    <row r="220" spans="12:15" ht="50.1" customHeight="1" x14ac:dyDescent="0.25">
      <c r="L220" s="20"/>
    </row>
    <row r="221" spans="12:15" ht="50.1" customHeight="1" x14ac:dyDescent="0.25">
      <c r="L221" s="20"/>
    </row>
    <row r="222" spans="12:15" ht="50.1" customHeight="1" x14ac:dyDescent="0.25">
      <c r="L222" s="20"/>
    </row>
    <row r="223" spans="12:15" ht="50.1" customHeight="1" x14ac:dyDescent="0.25">
      <c r="L223" s="20"/>
    </row>
    <row r="224" spans="12:15" ht="50.1" customHeight="1" x14ac:dyDescent="0.25">
      <c r="L224" s="20"/>
    </row>
    <row r="225" spans="12:12" ht="50.1" customHeight="1" x14ac:dyDescent="0.25">
      <c r="L225" s="20"/>
    </row>
    <row r="226" spans="12:12" ht="50.1" customHeight="1" x14ac:dyDescent="0.25">
      <c r="L226" s="20"/>
    </row>
    <row r="227" spans="12:12" ht="50.1" customHeight="1" x14ac:dyDescent="0.25">
      <c r="L227" s="20"/>
    </row>
    <row r="228" spans="12:12" ht="50.1" customHeight="1" x14ac:dyDescent="0.25">
      <c r="L228" s="20"/>
    </row>
    <row r="229" spans="12:12" ht="50.1" customHeight="1" x14ac:dyDescent="0.25">
      <c r="L229" s="20"/>
    </row>
    <row r="230" spans="12:12" ht="50.1" customHeight="1" x14ac:dyDescent="0.25">
      <c r="L230" s="20"/>
    </row>
    <row r="231" spans="12:12" ht="50.1" customHeight="1" x14ac:dyDescent="0.25">
      <c r="L231" s="20"/>
    </row>
    <row r="232" spans="12:12" ht="50.1" customHeight="1" x14ac:dyDescent="0.25">
      <c r="L232" s="20"/>
    </row>
    <row r="233" spans="12:12" ht="50.1" customHeight="1" x14ac:dyDescent="0.25">
      <c r="L233" s="20"/>
    </row>
    <row r="234" spans="12:12" ht="50.1" customHeight="1" x14ac:dyDescent="0.25">
      <c r="L234" s="20"/>
    </row>
    <row r="235" spans="12:12" ht="50.1" customHeight="1" x14ac:dyDescent="0.25">
      <c r="L235" s="20"/>
    </row>
    <row r="236" spans="12:12" ht="50.1" customHeight="1" x14ac:dyDescent="0.25">
      <c r="L236" s="20"/>
    </row>
    <row r="237" spans="12:12" ht="50.1" customHeight="1" x14ac:dyDescent="0.25">
      <c r="L237" s="20"/>
    </row>
    <row r="238" spans="12:12" ht="50.1" customHeight="1" x14ac:dyDescent="0.25">
      <c r="L238" s="20"/>
    </row>
    <row r="239" spans="12:12" ht="50.1" customHeight="1" x14ac:dyDescent="0.25">
      <c r="L239" s="20"/>
    </row>
    <row r="240" spans="12:12" ht="50.1" customHeight="1" x14ac:dyDescent="0.25">
      <c r="L240" s="20"/>
    </row>
    <row r="241" spans="12:12" ht="50.1" customHeight="1" x14ac:dyDescent="0.25">
      <c r="L241" s="20"/>
    </row>
    <row r="242" spans="12:12" ht="50.1" customHeight="1" x14ac:dyDescent="0.25">
      <c r="L242" s="20"/>
    </row>
    <row r="243" spans="12:12" ht="50.1" customHeight="1" x14ac:dyDescent="0.25">
      <c r="L243" s="20"/>
    </row>
    <row r="244" spans="12:12" ht="50.1" customHeight="1" x14ac:dyDescent="0.25">
      <c r="L244" s="20"/>
    </row>
    <row r="245" spans="12:12" ht="50.1" customHeight="1" x14ac:dyDescent="0.25">
      <c r="L245" s="20"/>
    </row>
    <row r="246" spans="12:12" ht="50.1" customHeight="1" x14ac:dyDescent="0.25">
      <c r="L246" s="20"/>
    </row>
  </sheetData>
  <autoFilter ref="B6:Q187" xr:uid="{00000000-0009-0000-0000-000000000000}"/>
  <mergeCells count="27">
    <mergeCell ref="N156:N157"/>
    <mergeCell ref="C156:C157"/>
    <mergeCell ref="D156:D157"/>
    <mergeCell ref="E156:E157"/>
    <mergeCell ref="F156:F157"/>
    <mergeCell ref="G156:G157"/>
    <mergeCell ref="P5:P6"/>
    <mergeCell ref="Q5:Q6"/>
    <mergeCell ref="O5:O6"/>
    <mergeCell ref="O156:O157"/>
    <mergeCell ref="P156:P157"/>
    <mergeCell ref="D3:P3"/>
    <mergeCell ref="J126:J128"/>
    <mergeCell ref="K126:K128"/>
    <mergeCell ref="B5:B6"/>
    <mergeCell ref="C5:C6"/>
    <mergeCell ref="D5:D6"/>
    <mergeCell ref="E5:E6"/>
    <mergeCell ref="F5:F6"/>
    <mergeCell ref="G5:G6"/>
    <mergeCell ref="H5:H6"/>
    <mergeCell ref="I5:I6"/>
    <mergeCell ref="J5:J6"/>
    <mergeCell ref="K5:K6"/>
    <mergeCell ref="L5:L6"/>
    <mergeCell ref="M5:M6"/>
    <mergeCell ref="N5:N6"/>
  </mergeCells>
  <pageMargins left="0.70866141732283505" right="0.70866141732283505" top="0.74803149606299202" bottom="0.74803149606299202" header="0.31496062992126" footer="0.31496062992126"/>
  <pageSetup paperSize="8" scale="36" fitToHeight="0" orientation="landscape" r:id="rId1"/>
  <rowBreaks count="1" manualBreakCount="1">
    <brk id="35" min="1"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F21"/>
  <sheetViews>
    <sheetView workbookViewId="0">
      <selection activeCell="E5" sqref="E5:F5"/>
    </sheetView>
  </sheetViews>
  <sheetFormatPr defaultColWidth="8.85546875" defaultRowHeight="15" x14ac:dyDescent="0.25"/>
  <cols>
    <col min="2" max="3" width="21.42578125" customWidth="1"/>
    <col min="4" max="4" width="23" customWidth="1"/>
    <col min="5" max="5" width="23.140625" bestFit="1" customWidth="1"/>
    <col min="6" max="6" width="27.7109375" customWidth="1"/>
  </cols>
  <sheetData>
    <row r="2" spans="2:6" ht="56.25" x14ac:dyDescent="0.25">
      <c r="B2" s="5" t="s">
        <v>4</v>
      </c>
      <c r="C2" s="5" t="s">
        <v>157</v>
      </c>
      <c r="D2" s="6" t="s">
        <v>156</v>
      </c>
      <c r="E2" s="6" t="s">
        <v>159</v>
      </c>
      <c r="F2" s="6" t="s">
        <v>158</v>
      </c>
    </row>
    <row r="3" spans="2:6" ht="18.75" x14ac:dyDescent="0.25">
      <c r="B3" s="3" t="s">
        <v>141</v>
      </c>
      <c r="C3" s="3"/>
      <c r="D3" s="4"/>
      <c r="E3" s="11"/>
      <c r="F3" s="11"/>
    </row>
    <row r="4" spans="2:6" ht="18.75" x14ac:dyDescent="0.25">
      <c r="B4" s="3" t="s">
        <v>142</v>
      </c>
      <c r="C4" s="3"/>
      <c r="D4" s="4"/>
      <c r="E4" s="11"/>
      <c r="F4" s="11"/>
    </row>
    <row r="5" spans="2:6" ht="18.75" x14ac:dyDescent="0.25">
      <c r="B5" s="3" t="s">
        <v>36</v>
      </c>
      <c r="C5" s="3"/>
      <c r="D5" s="4"/>
      <c r="E5" s="11"/>
      <c r="F5" s="11"/>
    </row>
    <row r="6" spans="2:6" ht="18.75" x14ac:dyDescent="0.25">
      <c r="B6" s="3" t="s">
        <v>143</v>
      </c>
      <c r="C6" s="3"/>
      <c r="D6" s="4"/>
      <c r="E6" s="11"/>
      <c r="F6" s="11"/>
    </row>
    <row r="7" spans="2:6" ht="18.75" x14ac:dyDescent="0.25">
      <c r="B7" s="3" t="s">
        <v>144</v>
      </c>
      <c r="C7" s="12"/>
      <c r="D7" s="13"/>
      <c r="E7" s="14"/>
      <c r="F7" s="14"/>
    </row>
    <row r="8" spans="2:6" ht="18.75" x14ac:dyDescent="0.25">
      <c r="B8" s="3" t="s">
        <v>145</v>
      </c>
      <c r="C8" s="3"/>
      <c r="D8" s="4"/>
      <c r="E8" s="11"/>
      <c r="F8" s="11"/>
    </row>
    <row r="9" spans="2:6" ht="18.75" x14ac:dyDescent="0.25">
      <c r="B9" s="3" t="s">
        <v>146</v>
      </c>
      <c r="C9" s="3"/>
      <c r="D9" s="4"/>
      <c r="E9" s="11"/>
      <c r="F9" s="11"/>
    </row>
    <row r="10" spans="2:6" ht="18.75" x14ac:dyDescent="0.25">
      <c r="B10" s="3" t="s">
        <v>147</v>
      </c>
      <c r="C10" s="3"/>
      <c r="D10" s="4"/>
      <c r="E10" s="11"/>
      <c r="F10" s="11"/>
    </row>
    <row r="11" spans="2:6" ht="18.75" x14ac:dyDescent="0.25">
      <c r="B11" s="7" t="s">
        <v>97</v>
      </c>
      <c r="C11" s="7">
        <f>SUM(C3:C10)</f>
        <v>0</v>
      </c>
      <c r="D11" s="7">
        <f t="shared" ref="D11:F11" si="0">SUM(D3:D10)</f>
        <v>0</v>
      </c>
      <c r="E11" s="7">
        <f t="shared" si="0"/>
        <v>0</v>
      </c>
      <c r="F11" s="7">
        <f t="shared" si="0"/>
        <v>0</v>
      </c>
    </row>
    <row r="12" spans="2:6" ht="18.75" x14ac:dyDescent="0.25">
      <c r="B12" s="3" t="s">
        <v>148</v>
      </c>
      <c r="C12" s="3"/>
      <c r="D12" s="4"/>
      <c r="E12" s="9"/>
      <c r="F12" s="9"/>
    </row>
    <row r="13" spans="2:6" ht="18.75" x14ac:dyDescent="0.25">
      <c r="B13" s="3" t="s">
        <v>149</v>
      </c>
      <c r="C13" s="3"/>
      <c r="D13" s="4"/>
      <c r="E13" s="9"/>
      <c r="F13" s="9"/>
    </row>
    <row r="14" spans="2:6" ht="18.75" x14ac:dyDescent="0.25">
      <c r="B14" s="3" t="s">
        <v>154</v>
      </c>
      <c r="C14" s="3"/>
      <c r="D14" s="4"/>
      <c r="E14" s="9"/>
      <c r="F14" s="9"/>
    </row>
    <row r="15" spans="2:6" ht="18.75" x14ac:dyDescent="0.25">
      <c r="B15" s="3" t="s">
        <v>150</v>
      </c>
      <c r="C15" s="3"/>
      <c r="D15" s="4"/>
      <c r="E15" s="9"/>
      <c r="F15" s="9"/>
    </row>
    <row r="16" spans="2:6" ht="18.75" x14ac:dyDescent="0.25">
      <c r="B16" s="3" t="s">
        <v>151</v>
      </c>
      <c r="C16" s="3"/>
      <c r="D16" s="4"/>
      <c r="E16" s="9"/>
      <c r="F16" s="9"/>
    </row>
    <row r="17" spans="2:6" ht="18.75" x14ac:dyDescent="0.25">
      <c r="B17" s="3" t="s">
        <v>127</v>
      </c>
      <c r="C17" s="3"/>
      <c r="D17" s="4"/>
      <c r="E17" s="9"/>
      <c r="F17" s="9"/>
    </row>
    <row r="18" spans="2:6" ht="18.75" x14ac:dyDescent="0.25">
      <c r="B18" s="3" t="s">
        <v>152</v>
      </c>
      <c r="C18" s="3"/>
      <c r="D18" s="4"/>
      <c r="E18" s="9"/>
      <c r="F18" s="9"/>
    </row>
    <row r="19" spans="2:6" ht="18.75" x14ac:dyDescent="0.25">
      <c r="B19" s="3" t="s">
        <v>153</v>
      </c>
      <c r="C19" s="3"/>
      <c r="D19" s="4"/>
      <c r="E19" s="9"/>
      <c r="F19" s="9"/>
    </row>
    <row r="20" spans="2:6" ht="18.75" x14ac:dyDescent="0.25">
      <c r="B20" s="7" t="s">
        <v>155</v>
      </c>
      <c r="C20" s="10">
        <f t="shared" ref="C20:D20" si="1">SUM(C12:C19)</f>
        <v>0</v>
      </c>
      <c r="D20" s="10">
        <f t="shared" si="1"/>
        <v>0</v>
      </c>
      <c r="E20" s="10">
        <f>SUM(E12:E19)</f>
        <v>0</v>
      </c>
      <c r="F20" s="10">
        <f>SUM(F12:F19)</f>
        <v>0</v>
      </c>
    </row>
    <row r="21" spans="2:6" ht="18.75" x14ac:dyDescent="0.25">
      <c r="B21" s="8" t="s">
        <v>35</v>
      </c>
      <c r="C21" s="15">
        <f>C11+C20</f>
        <v>0</v>
      </c>
      <c r="D21" s="15">
        <f t="shared" ref="D21:F21" si="2">D11+D20</f>
        <v>0</v>
      </c>
      <c r="E21" s="15">
        <f t="shared" si="2"/>
        <v>0</v>
      </c>
      <c r="F21" s="15">
        <f t="shared" si="2"/>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H39"/>
  <sheetViews>
    <sheetView topLeftCell="A6" workbookViewId="0">
      <selection activeCell="I13" sqref="I13"/>
    </sheetView>
  </sheetViews>
  <sheetFormatPr defaultColWidth="8.85546875" defaultRowHeight="15" x14ac:dyDescent="0.25"/>
  <cols>
    <col min="1" max="1" width="13.140625" customWidth="1"/>
    <col min="2" max="2" width="26.28515625" customWidth="1"/>
    <col min="3" max="3" width="27" customWidth="1"/>
    <col min="4" max="5" width="16.28515625" bestFit="1" customWidth="1"/>
    <col min="6" max="6" width="13.140625" customWidth="1"/>
    <col min="7" max="7" width="40" customWidth="1"/>
    <col min="8" max="8" width="38" customWidth="1"/>
    <col min="9" max="9" width="32.42578125" customWidth="1"/>
    <col min="10" max="21" width="16.28515625" bestFit="1" customWidth="1"/>
    <col min="22" max="22" width="11.28515625" bestFit="1" customWidth="1"/>
  </cols>
  <sheetData>
    <row r="3" spans="1:3" x14ac:dyDescent="0.25">
      <c r="A3" s="1" t="s">
        <v>163</v>
      </c>
      <c r="B3" t="s">
        <v>165</v>
      </c>
      <c r="C3" t="s">
        <v>166</v>
      </c>
    </row>
    <row r="4" spans="1:3" x14ac:dyDescent="0.25">
      <c r="A4" s="2" t="s">
        <v>153</v>
      </c>
      <c r="B4">
        <v>5</v>
      </c>
      <c r="C4">
        <v>5</v>
      </c>
    </row>
    <row r="5" spans="1:3" x14ac:dyDescent="0.25">
      <c r="A5" s="2" t="s">
        <v>154</v>
      </c>
      <c r="B5">
        <v>20</v>
      </c>
      <c r="C5">
        <v>20</v>
      </c>
    </row>
    <row r="6" spans="1:3" x14ac:dyDescent="0.25">
      <c r="A6" s="2" t="s">
        <v>127</v>
      </c>
      <c r="B6">
        <v>16</v>
      </c>
      <c r="C6">
        <v>16</v>
      </c>
    </row>
    <row r="7" spans="1:3" x14ac:dyDescent="0.25">
      <c r="A7" s="2" t="s">
        <v>150</v>
      </c>
      <c r="B7">
        <v>59</v>
      </c>
      <c r="C7">
        <v>32</v>
      </c>
    </row>
    <row r="8" spans="1:3" x14ac:dyDescent="0.25">
      <c r="A8" s="2" t="s">
        <v>151</v>
      </c>
      <c r="B8">
        <v>28</v>
      </c>
      <c r="C8">
        <v>12</v>
      </c>
    </row>
    <row r="9" spans="1:3" x14ac:dyDescent="0.25">
      <c r="A9" s="2" t="s">
        <v>147</v>
      </c>
      <c r="B9">
        <v>28</v>
      </c>
      <c r="C9">
        <v>22</v>
      </c>
    </row>
    <row r="10" spans="1:3" x14ac:dyDescent="0.25">
      <c r="A10" s="2" t="s">
        <v>146</v>
      </c>
      <c r="B10">
        <v>35</v>
      </c>
      <c r="C10">
        <v>31</v>
      </c>
    </row>
    <row r="11" spans="1:3" x14ac:dyDescent="0.25">
      <c r="A11" s="2" t="s">
        <v>141</v>
      </c>
      <c r="B11">
        <v>40</v>
      </c>
      <c r="C11">
        <v>17</v>
      </c>
    </row>
    <row r="12" spans="1:3" x14ac:dyDescent="0.25">
      <c r="A12" s="2" t="s">
        <v>145</v>
      </c>
      <c r="B12">
        <v>45</v>
      </c>
      <c r="C12">
        <v>45</v>
      </c>
    </row>
    <row r="13" spans="1:3" x14ac:dyDescent="0.25">
      <c r="A13" s="2" t="s">
        <v>36</v>
      </c>
      <c r="B13">
        <v>25</v>
      </c>
      <c r="C13">
        <v>24</v>
      </c>
    </row>
    <row r="14" spans="1:3" x14ac:dyDescent="0.25">
      <c r="A14" s="2" t="s">
        <v>142</v>
      </c>
      <c r="B14">
        <v>57</v>
      </c>
      <c r="C14">
        <v>53</v>
      </c>
    </row>
    <row r="15" spans="1:3" x14ac:dyDescent="0.25">
      <c r="A15" s="2" t="s">
        <v>143</v>
      </c>
      <c r="B15">
        <v>29</v>
      </c>
      <c r="C15">
        <v>26</v>
      </c>
    </row>
    <row r="16" spans="1:3" x14ac:dyDescent="0.25">
      <c r="A16" s="2" t="s">
        <v>149</v>
      </c>
      <c r="B16">
        <v>97</v>
      </c>
      <c r="C16">
        <v>63</v>
      </c>
    </row>
    <row r="17" spans="1:8" x14ac:dyDescent="0.25">
      <c r="A17" s="2" t="s">
        <v>152</v>
      </c>
      <c r="B17">
        <v>15</v>
      </c>
      <c r="C17">
        <v>15</v>
      </c>
    </row>
    <row r="18" spans="1:8" x14ac:dyDescent="0.25">
      <c r="A18" s="2" t="s">
        <v>144</v>
      </c>
    </row>
    <row r="19" spans="1:8" x14ac:dyDescent="0.25">
      <c r="A19" s="2" t="s">
        <v>148</v>
      </c>
      <c r="B19">
        <v>94</v>
      </c>
      <c r="C19">
        <v>94</v>
      </c>
    </row>
    <row r="20" spans="1:8" x14ac:dyDescent="0.25">
      <c r="A20" s="2" t="s">
        <v>164</v>
      </c>
      <c r="B20">
        <v>593</v>
      </c>
      <c r="C20">
        <v>475</v>
      </c>
    </row>
    <row r="22" spans="1:8" x14ac:dyDescent="0.25">
      <c r="F22" s="1" t="s">
        <v>163</v>
      </c>
      <c r="G22" t="s">
        <v>169</v>
      </c>
      <c r="H22" t="s">
        <v>170</v>
      </c>
    </row>
    <row r="23" spans="1:8" x14ac:dyDescent="0.25">
      <c r="F23" s="2" t="s">
        <v>153</v>
      </c>
      <c r="G23" s="16">
        <v>959.43086400000004</v>
      </c>
      <c r="H23" s="16">
        <v>457.48787299999998</v>
      </c>
    </row>
    <row r="24" spans="1:8" x14ac:dyDescent="0.25">
      <c r="F24" s="2" t="s">
        <v>154</v>
      </c>
      <c r="G24" s="16">
        <v>1953.4533220000001</v>
      </c>
      <c r="H24" s="16">
        <v>1464.0072379999999</v>
      </c>
    </row>
    <row r="25" spans="1:8" x14ac:dyDescent="0.25">
      <c r="F25" s="2" t="s">
        <v>127</v>
      </c>
      <c r="G25" s="16">
        <v>5254.2033190000002</v>
      </c>
      <c r="H25" s="16">
        <v>4044.0736459999998</v>
      </c>
    </row>
    <row r="26" spans="1:8" x14ac:dyDescent="0.25">
      <c r="F26" s="2" t="s">
        <v>150</v>
      </c>
      <c r="G26" s="16">
        <v>1913.53927862975</v>
      </c>
      <c r="H26" s="16">
        <v>1559.902728</v>
      </c>
    </row>
    <row r="27" spans="1:8" x14ac:dyDescent="0.25">
      <c r="F27" s="2" t="s">
        <v>151</v>
      </c>
      <c r="G27" s="16">
        <v>1128.1608819999999</v>
      </c>
      <c r="H27" s="16">
        <v>880.83</v>
      </c>
    </row>
    <row r="28" spans="1:8" x14ac:dyDescent="0.25">
      <c r="F28" s="2" t="s">
        <v>147</v>
      </c>
      <c r="G28" s="16">
        <v>1298.1652005000001</v>
      </c>
      <c r="H28" s="16">
        <v>519.26607960000001</v>
      </c>
    </row>
    <row r="29" spans="1:8" x14ac:dyDescent="0.25">
      <c r="F29" s="2" t="s">
        <v>146</v>
      </c>
      <c r="G29" s="16">
        <v>1245.36919464882</v>
      </c>
      <c r="H29" s="16">
        <v>1033.840453</v>
      </c>
    </row>
    <row r="30" spans="1:8" x14ac:dyDescent="0.25">
      <c r="F30" s="2" t="s">
        <v>141</v>
      </c>
      <c r="G30" s="16">
        <v>958.8</v>
      </c>
      <c r="H30" s="16">
        <v>797.14</v>
      </c>
    </row>
    <row r="31" spans="1:8" x14ac:dyDescent="0.25">
      <c r="F31" s="2" t="s">
        <v>145</v>
      </c>
      <c r="G31" s="16">
        <v>1312.4111618499999</v>
      </c>
      <c r="H31" s="16">
        <v>1092.579518</v>
      </c>
    </row>
    <row r="32" spans="1:8" x14ac:dyDescent="0.25">
      <c r="F32" s="2" t="s">
        <v>36</v>
      </c>
      <c r="G32" s="16">
        <v>1292.5776103399999</v>
      </c>
      <c r="H32" s="16">
        <v>1070.5328149239999</v>
      </c>
    </row>
    <row r="33" spans="6:8" x14ac:dyDescent="0.25">
      <c r="F33" s="2" t="s">
        <v>142</v>
      </c>
      <c r="G33" s="16">
        <v>1273.0753087058799</v>
      </c>
      <c r="H33" s="16">
        <v>1055.4144510000001</v>
      </c>
    </row>
    <row r="34" spans="6:8" x14ac:dyDescent="0.25">
      <c r="F34" s="2" t="s">
        <v>143</v>
      </c>
      <c r="G34" s="16">
        <v>1093.3688629999999</v>
      </c>
      <c r="H34" s="16">
        <v>910.62470499999995</v>
      </c>
    </row>
    <row r="35" spans="6:8" x14ac:dyDescent="0.25">
      <c r="F35" s="2" t="s">
        <v>149</v>
      </c>
      <c r="G35" s="16">
        <v>5470.8015566496697</v>
      </c>
      <c r="H35" s="16">
        <v>1955.51239259</v>
      </c>
    </row>
    <row r="36" spans="6:8" x14ac:dyDescent="0.25">
      <c r="F36" s="2" t="s">
        <v>152</v>
      </c>
      <c r="G36" s="16">
        <v>9626.2365348799995</v>
      </c>
      <c r="H36" s="16">
        <v>4650.5153259999997</v>
      </c>
    </row>
    <row r="37" spans="6:8" x14ac:dyDescent="0.25">
      <c r="F37" s="2" t="s">
        <v>144</v>
      </c>
      <c r="G37" s="16"/>
      <c r="H37" s="16"/>
    </row>
    <row r="38" spans="6:8" x14ac:dyDescent="0.25">
      <c r="F38" s="2" t="s">
        <v>148</v>
      </c>
      <c r="G38" s="16">
        <v>2530.738057</v>
      </c>
      <c r="H38" s="16">
        <v>2139.7155298100001</v>
      </c>
    </row>
    <row r="39" spans="6:8" x14ac:dyDescent="0.25">
      <c r="F39" s="2" t="s">
        <v>164</v>
      </c>
      <c r="G39" s="16">
        <v>37310.331153204119</v>
      </c>
      <c r="H39" s="16">
        <v>23631.442754924003</v>
      </c>
    </row>
  </sheetData>
  <pageMargins left="0.7" right="0.7" top="0.75" bottom="0.75" header="0.3" footer="0.3"/>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8"/>
  <sheetViews>
    <sheetView workbookViewId="0">
      <selection activeCell="B18" sqref="B18:E20"/>
    </sheetView>
  </sheetViews>
  <sheetFormatPr defaultColWidth="8.85546875" defaultRowHeight="15" x14ac:dyDescent="0.25"/>
  <cols>
    <col min="1" max="1" width="20.140625" customWidth="1"/>
    <col min="2" max="2" width="19.42578125" customWidth="1"/>
    <col min="3" max="3" width="22.85546875" customWidth="1"/>
    <col min="4" max="4" width="32.7109375" customWidth="1"/>
    <col min="5" max="5" width="32.140625" customWidth="1"/>
  </cols>
  <sheetData>
    <row r="1" spans="1:5" ht="56.25" x14ac:dyDescent="0.25">
      <c r="A1" s="5" t="s">
        <v>4</v>
      </c>
      <c r="B1" s="5" t="s">
        <v>157</v>
      </c>
      <c r="C1" s="6" t="s">
        <v>156</v>
      </c>
      <c r="D1" s="6" t="s">
        <v>168</v>
      </c>
      <c r="E1" s="6" t="s">
        <v>167</v>
      </c>
    </row>
    <row r="2" spans="1:5" ht="18.75" x14ac:dyDescent="0.25">
      <c r="A2" s="3" t="s">
        <v>141</v>
      </c>
      <c r="B2" s="3">
        <v>40</v>
      </c>
      <c r="C2" s="4">
        <v>17</v>
      </c>
      <c r="D2" s="11">
        <f>958800000/1000000</f>
        <v>958.8</v>
      </c>
      <c r="E2" s="11">
        <f>797140000/1000000</f>
        <v>797.14</v>
      </c>
    </row>
    <row r="3" spans="1:5" ht="18.75" x14ac:dyDescent="0.25">
      <c r="A3" s="3" t="s">
        <v>142</v>
      </c>
      <c r="B3" s="3">
        <v>57</v>
      </c>
      <c r="C3" s="4">
        <v>53</v>
      </c>
      <c r="D3" s="11">
        <f>1273075308.70588/1000000</f>
        <v>1273.0753087058799</v>
      </c>
      <c r="E3" s="11">
        <f>1055414451/1000000</f>
        <v>1055.4144510000001</v>
      </c>
    </row>
    <row r="4" spans="1:5" ht="18.75" x14ac:dyDescent="0.25">
      <c r="A4" s="3" t="s">
        <v>36</v>
      </c>
      <c r="B4" s="3">
        <v>25</v>
      </c>
      <c r="C4" s="4">
        <v>24</v>
      </c>
      <c r="D4" s="11">
        <f>1292577610.34/1000000</f>
        <v>1292.5776103399999</v>
      </c>
      <c r="E4" s="11">
        <f>1070532814.924/1000000</f>
        <v>1070.5328149239999</v>
      </c>
    </row>
    <row r="5" spans="1:5" ht="18.75" x14ac:dyDescent="0.25">
      <c r="A5" s="3" t="s">
        <v>143</v>
      </c>
      <c r="B5" s="3">
        <v>29</v>
      </c>
      <c r="C5" s="4">
        <v>26</v>
      </c>
      <c r="D5" s="11">
        <f>1093368863/1000000</f>
        <v>1093.3688629999999</v>
      </c>
      <c r="E5" s="11">
        <f>910624705/1000000</f>
        <v>910.62470499999995</v>
      </c>
    </row>
    <row r="6" spans="1:5" ht="18.75" x14ac:dyDescent="0.25">
      <c r="A6" s="3" t="s">
        <v>144</v>
      </c>
      <c r="B6" s="12"/>
      <c r="C6" s="13"/>
      <c r="D6" s="14"/>
      <c r="E6" s="14"/>
    </row>
    <row r="7" spans="1:5" ht="18.75" x14ac:dyDescent="0.25">
      <c r="A7" s="3" t="s">
        <v>145</v>
      </c>
      <c r="B7" s="3">
        <v>45</v>
      </c>
      <c r="C7" s="4">
        <v>45</v>
      </c>
      <c r="D7" s="11">
        <f>1312411161.85/1000000</f>
        <v>1312.4111618499999</v>
      </c>
      <c r="E7" s="11">
        <f>1092579518/1000000</f>
        <v>1092.579518</v>
      </c>
    </row>
    <row r="8" spans="1:5" ht="18.75" x14ac:dyDescent="0.25">
      <c r="A8" s="3" t="s">
        <v>146</v>
      </c>
      <c r="B8" s="3">
        <v>35</v>
      </c>
      <c r="C8" s="4">
        <v>31</v>
      </c>
      <c r="D8" s="11">
        <f>1245369194.64882/1000000</f>
        <v>1245.36919464882</v>
      </c>
      <c r="E8" s="11">
        <f>1033840453/1000000</f>
        <v>1033.840453</v>
      </c>
    </row>
    <row r="9" spans="1:5" ht="18.75" x14ac:dyDescent="0.25">
      <c r="A9" s="3" t="s">
        <v>147</v>
      </c>
      <c r="B9" s="3">
        <v>28</v>
      </c>
      <c r="C9" s="4">
        <v>22</v>
      </c>
      <c r="D9" s="11">
        <f>1298165200.5/1000000</f>
        <v>1298.1652005000001</v>
      </c>
      <c r="E9" s="11">
        <f>519266079.6/1000000</f>
        <v>519.26607960000001</v>
      </c>
    </row>
    <row r="10" spans="1:5" ht="18.75" x14ac:dyDescent="0.25">
      <c r="A10" s="3" t="s">
        <v>148</v>
      </c>
      <c r="B10" s="3">
        <v>94</v>
      </c>
      <c r="C10" s="4">
        <v>94</v>
      </c>
      <c r="D10" s="11">
        <f>2530738057/1000000</f>
        <v>2530.738057</v>
      </c>
      <c r="E10" s="11">
        <f>2139715529.81/1000000</f>
        <v>2139.7155298100001</v>
      </c>
    </row>
    <row r="11" spans="1:5" ht="18.75" x14ac:dyDescent="0.25">
      <c r="A11" s="3" t="s">
        <v>149</v>
      </c>
      <c r="B11" s="3">
        <v>97</v>
      </c>
      <c r="C11" s="4">
        <v>63</v>
      </c>
      <c r="D11" s="11">
        <f>5470801556.64967/1000000</f>
        <v>5470.8015566496697</v>
      </c>
      <c r="E11" s="11">
        <f>1955512392.59/1000000</f>
        <v>1955.51239259</v>
      </c>
    </row>
    <row r="12" spans="1:5" ht="18.75" x14ac:dyDescent="0.25">
      <c r="A12" s="3" t="s">
        <v>154</v>
      </c>
      <c r="B12" s="3">
        <v>20</v>
      </c>
      <c r="C12" s="4">
        <v>20</v>
      </c>
      <c r="D12" s="11">
        <f>1953453322/1000000</f>
        <v>1953.4533220000001</v>
      </c>
      <c r="E12" s="11">
        <f>1464007238/1000000</f>
        <v>1464.0072379999999</v>
      </c>
    </row>
    <row r="13" spans="1:5" ht="18.75" x14ac:dyDescent="0.25">
      <c r="A13" s="3" t="s">
        <v>150</v>
      </c>
      <c r="B13" s="3">
        <v>59</v>
      </c>
      <c r="C13" s="4">
        <v>32</v>
      </c>
      <c r="D13" s="11">
        <f>1913539278.62975/1000000</f>
        <v>1913.53927862975</v>
      </c>
      <c r="E13" s="11">
        <f>1559902728/1000000</f>
        <v>1559.902728</v>
      </c>
    </row>
    <row r="14" spans="1:5" ht="18.75" x14ac:dyDescent="0.25">
      <c r="A14" s="3" t="s">
        <v>151</v>
      </c>
      <c r="B14" s="3">
        <v>28</v>
      </c>
      <c r="C14" s="4">
        <v>12</v>
      </c>
      <c r="D14" s="11">
        <f>1128160882/1000000</f>
        <v>1128.1608819999999</v>
      </c>
      <c r="E14" s="11">
        <f>880830000/1000000</f>
        <v>880.83</v>
      </c>
    </row>
    <row r="15" spans="1:5" ht="18.75" x14ac:dyDescent="0.25">
      <c r="A15" s="3" t="s">
        <v>127</v>
      </c>
      <c r="B15" s="3">
        <v>16</v>
      </c>
      <c r="C15" s="4">
        <v>16</v>
      </c>
      <c r="D15" s="11">
        <f>5254203319/1000000</f>
        <v>5254.2033190000002</v>
      </c>
      <c r="E15" s="11">
        <f>4044073646/1000000</f>
        <v>4044.0736459999998</v>
      </c>
    </row>
    <row r="16" spans="1:5" ht="18.75" x14ac:dyDescent="0.25">
      <c r="A16" s="3" t="s">
        <v>152</v>
      </c>
      <c r="B16" s="3">
        <v>15</v>
      </c>
      <c r="C16" s="4">
        <v>15</v>
      </c>
      <c r="D16" s="11">
        <f>9626236534.88/1000000</f>
        <v>9626.2365348799995</v>
      </c>
      <c r="E16" s="11">
        <f>4650515326/1000000</f>
        <v>4650.5153259999997</v>
      </c>
    </row>
    <row r="17" spans="1:5" ht="18.75" x14ac:dyDescent="0.25">
      <c r="A17" s="3" t="s">
        <v>153</v>
      </c>
      <c r="B17" s="3">
        <v>5</v>
      </c>
      <c r="C17" s="4">
        <v>5</v>
      </c>
      <c r="D17" s="11">
        <f>959430864/1000000</f>
        <v>959.43086400000004</v>
      </c>
      <c r="E17" s="11">
        <f>457487873/1000000</f>
        <v>457.48787299999998</v>
      </c>
    </row>
    <row r="18" spans="1:5" ht="18.75" x14ac:dyDescent="0.25">
      <c r="A18" s="8" t="s">
        <v>35</v>
      </c>
      <c r="B18" s="15">
        <f>SUM(B2:B17)</f>
        <v>593</v>
      </c>
      <c r="C18" s="15">
        <f t="shared" ref="C18:E18" si="0">SUM(C2:C17)</f>
        <v>475</v>
      </c>
      <c r="D18" s="15">
        <f t="shared" si="0"/>
        <v>37310.331153204119</v>
      </c>
      <c r="E18" s="15">
        <f t="shared" si="0"/>
        <v>23631.442754923999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Apeluri PC trim IV 2023</vt:lpstr>
      <vt:lpstr>Centralizator 2023</vt:lpstr>
      <vt:lpstr>Sheet1Pivot chart 0</vt:lpstr>
      <vt:lpstr>Sheet9</vt:lpstr>
      <vt:lpstr>'Apeluri PC trim IV 2023'!Print_Area</vt:lpstr>
      <vt:lpstr>'Apeluri PC trim IV 2023'!Print_Titles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Burila</dc:creator>
  <cp:lastModifiedBy>1111</cp:lastModifiedBy>
  <cp:lastPrinted>2023-10-31T07:48:54Z</cp:lastPrinted>
  <dcterms:created xsi:type="dcterms:W3CDTF">2022-11-16T11:13:12Z</dcterms:created>
  <dcterms:modified xsi:type="dcterms:W3CDTF">2023-10-31T11:51:25Z</dcterms:modified>
</cp:coreProperties>
</file>